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29" documentId="11_DC4994D74BB41FF752C65F1CC09E9FF8476A5AFE" xr6:coauthVersionLast="47" xr6:coauthVersionMax="47" xr10:uidLastSave="{969316AD-FA4C-45BA-8F5F-BB7F9BA86531}"/>
  <bookViews>
    <workbookView xWindow="-110" yWindow="-110" windowWidth="19420" windowHeight="1030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8" l="1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3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P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P120" i="18" s="1"/>
  <c r="O121" i="18"/>
  <c r="O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N95" i="18"/>
  <c r="M95" i="18"/>
  <c r="P95" i="18" s="1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O54" i="18"/>
  <c r="N54" i="18"/>
  <c r="M54" i="18"/>
  <c r="P54" i="18" s="1"/>
  <c r="L54" i="18"/>
  <c r="N49" i="18"/>
  <c r="L49" i="18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M32" i="18"/>
  <c r="M31" i="18"/>
  <c r="P25" i="18"/>
  <c r="O25" i="18"/>
  <c r="N25" i="18"/>
  <c r="N15" i="18" s="1"/>
  <c r="M25" i="18"/>
  <c r="M19" i="18" s="1"/>
  <c r="L25" i="18"/>
  <c r="P24" i="18"/>
  <c r="N24" i="18"/>
  <c r="M24" i="18"/>
  <c r="P23" i="18"/>
  <c r="N23" i="18"/>
  <c r="M23" i="18"/>
  <c r="O21" i="18"/>
  <c r="N21" i="18"/>
  <c r="M21" i="18"/>
  <c r="P21" i="18" s="1"/>
  <c r="L21" i="18"/>
  <c r="P19" i="18"/>
  <c r="N19" i="18"/>
  <c r="L19" i="18"/>
  <c r="P15" i="18"/>
  <c r="O15" i="18"/>
  <c r="M15" i="18"/>
  <c r="L15" i="18"/>
  <c r="M14" i="18"/>
  <c r="P14" i="18" s="1"/>
  <c r="M13" i="18"/>
  <c r="P13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P292" i="17" s="1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P95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O69" i="17"/>
  <c r="P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M53" i="17" s="1"/>
  <c r="P54" i="17"/>
  <c r="O54" i="17"/>
  <c r="N54" i="17"/>
  <c r="M54" i="17"/>
  <c r="L54" i="17"/>
  <c r="N49" i="17"/>
  <c r="L49" i="17"/>
  <c r="M49" i="17" s="1"/>
  <c r="L47" i="17"/>
  <c r="L46" i="17"/>
  <c r="N45" i="17"/>
  <c r="M45" i="17"/>
  <c r="O42" i="17"/>
  <c r="N42" i="17"/>
  <c r="M42" i="17"/>
  <c r="L42" i="17"/>
  <c r="P36" i="17"/>
  <c r="O36" i="17"/>
  <c r="P35" i="17"/>
  <c r="O35" i="17"/>
  <c r="P34" i="17"/>
  <c r="M34" i="17"/>
  <c r="M33" i="17"/>
  <c r="P33" i="17" s="1"/>
  <c r="P32" i="17"/>
  <c r="M32" i="17"/>
  <c r="M31" i="17"/>
  <c r="M29" i="17" s="1"/>
  <c r="M30" i="17"/>
  <c r="P30" i="17" s="1"/>
  <c r="O25" i="17"/>
  <c r="N25" i="17"/>
  <c r="M25" i="17"/>
  <c r="P25" i="17" s="1"/>
  <c r="L25" i="17"/>
  <c r="N24" i="17"/>
  <c r="M24" i="17"/>
  <c r="P24" i="17" s="1"/>
  <c r="P23" i="17"/>
  <c r="N23" i="17"/>
  <c r="M23" i="17"/>
  <c r="O21" i="17"/>
  <c r="N21" i="17"/>
  <c r="N19" i="17" s="1"/>
  <c r="M21" i="17"/>
  <c r="M19" i="17" s="1"/>
  <c r="L21" i="17"/>
  <c r="L19" i="17" s="1"/>
  <c r="P19" i="17"/>
  <c r="O19" i="17"/>
  <c r="N15" i="17"/>
  <c r="M15" i="17"/>
  <c r="P15" i="17" s="1"/>
  <c r="L15" i="17"/>
  <c r="O15" i="17" s="1"/>
  <c r="P14" i="17"/>
  <c r="M14" i="17"/>
  <c r="M13" i="17"/>
  <c r="P13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P67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M49" i="16" s="1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M34" i="16"/>
  <c r="P34" i="16" s="1"/>
  <c r="P33" i="16"/>
  <c r="M33" i="16"/>
  <c r="P32" i="16"/>
  <c r="M32" i="16"/>
  <c r="M30" i="16" s="1"/>
  <c r="M31" i="16"/>
  <c r="P31" i="16" s="1"/>
  <c r="P30" i="16"/>
  <c r="N25" i="16"/>
  <c r="M25" i="16"/>
  <c r="L25" i="16"/>
  <c r="O25" i="16" s="1"/>
  <c r="P24" i="16"/>
  <c r="N24" i="16"/>
  <c r="M24" i="16"/>
  <c r="N23" i="16"/>
  <c r="M23" i="16"/>
  <c r="P21" i="16"/>
  <c r="O21" i="16"/>
  <c r="N21" i="16"/>
  <c r="M21" i="16"/>
  <c r="L21" i="16"/>
  <c r="L19" i="16"/>
  <c r="M15" i="16"/>
  <c r="P15" i="16" s="1"/>
  <c r="L15" i="16"/>
  <c r="O15" i="16" s="1"/>
  <c r="M11" i="16"/>
  <c r="P11" i="16" s="1"/>
  <c r="M9" i="16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P252" i="15" s="1"/>
  <c r="O253" i="15"/>
  <c r="N251" i="15"/>
  <c r="M251" i="15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O69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N49" i="15"/>
  <c r="L49" i="15"/>
  <c r="O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M32" i="15"/>
  <c r="P31" i="15"/>
  <c r="M31" i="15"/>
  <c r="M29" i="15" s="1"/>
  <c r="P25" i="15"/>
  <c r="O25" i="15"/>
  <c r="N25" i="15"/>
  <c r="M25" i="15"/>
  <c r="L25" i="15"/>
  <c r="P24" i="15"/>
  <c r="N24" i="15"/>
  <c r="M24" i="15"/>
  <c r="N23" i="15"/>
  <c r="M23" i="15"/>
  <c r="O21" i="15"/>
  <c r="N21" i="15"/>
  <c r="M21" i="15"/>
  <c r="M19" i="15" s="1"/>
  <c r="L21" i="15"/>
  <c r="L19" i="15" s="1"/>
  <c r="P19" i="15"/>
  <c r="P15" i="15"/>
  <c r="O15" i="15"/>
  <c r="N15" i="15"/>
  <c r="M15" i="15"/>
  <c r="L15" i="15"/>
  <c r="M14" i="15"/>
  <c r="P14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P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N49" i="14"/>
  <c r="L49" i="14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M34" i="14"/>
  <c r="M14" i="14" s="1"/>
  <c r="P14" i="14" s="1"/>
  <c r="M33" i="14"/>
  <c r="P33" i="14" s="1"/>
  <c r="M32" i="14"/>
  <c r="M31" i="14"/>
  <c r="P31" i="14" s="1"/>
  <c r="P29" i="14"/>
  <c r="M29" i="14"/>
  <c r="O25" i="14"/>
  <c r="N25" i="14"/>
  <c r="M25" i="14"/>
  <c r="P25" i="14" s="1"/>
  <c r="L25" i="14"/>
  <c r="L15" i="14" s="1"/>
  <c r="P24" i="14"/>
  <c r="N24" i="14"/>
  <c r="M24" i="14"/>
  <c r="N23" i="14"/>
  <c r="M23" i="14"/>
  <c r="O21" i="14"/>
  <c r="N21" i="14"/>
  <c r="M21" i="14"/>
  <c r="L21" i="14"/>
  <c r="L19" i="14" s="1"/>
  <c r="O19" i="14"/>
  <c r="O15" i="14"/>
  <c r="N15" i="14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L59" i="13"/>
  <c r="L58" i="13"/>
  <c r="N57" i="13"/>
  <c r="M57" i="13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M33" i="13"/>
  <c r="P33" i="13" s="1"/>
  <c r="M32" i="13"/>
  <c r="P32" i="13" s="1"/>
  <c r="P31" i="13"/>
  <c r="M31" i="13"/>
  <c r="P29" i="13"/>
  <c r="M29" i="13"/>
  <c r="N25" i="13"/>
  <c r="M25" i="13"/>
  <c r="P25" i="13" s="1"/>
  <c r="L25" i="13"/>
  <c r="O25" i="13" s="1"/>
  <c r="N24" i="13"/>
  <c r="M24" i="13"/>
  <c r="P24" i="13" s="1"/>
  <c r="N23" i="13"/>
  <c r="M23" i="13"/>
  <c r="O21" i="13"/>
  <c r="N21" i="13"/>
  <c r="N19" i="13" s="1"/>
  <c r="M21" i="13"/>
  <c r="M19" i="13" s="1"/>
  <c r="L21" i="13"/>
  <c r="P19" i="13"/>
  <c r="N15" i="13"/>
  <c r="L15" i="13"/>
  <c r="O15" i="13" s="1"/>
  <c r="M14" i="13"/>
  <c r="P14" i="13" s="1"/>
  <c r="M11" i="13"/>
  <c r="P11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2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L272" i="12"/>
  <c r="O272" i="12" s="1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P67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M53" i="12" s="1"/>
  <c r="P54" i="12"/>
  <c r="N54" i="12"/>
  <c r="M54" i="12"/>
  <c r="L54" i="12"/>
  <c r="O54" i="12" s="1"/>
  <c r="N49" i="12"/>
  <c r="L49" i="12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P34" i="12"/>
  <c r="M34" i="12"/>
  <c r="M33" i="12"/>
  <c r="P33" i="12" s="1"/>
  <c r="P32" i="12"/>
  <c r="M32" i="12"/>
  <c r="M31" i="12"/>
  <c r="M30" i="12"/>
  <c r="P30" i="12" s="1"/>
  <c r="P25" i="12"/>
  <c r="O25" i="12"/>
  <c r="N25" i="12"/>
  <c r="M25" i="12"/>
  <c r="L25" i="12"/>
  <c r="N24" i="12"/>
  <c r="M24" i="12"/>
  <c r="P24" i="12" s="1"/>
  <c r="P23" i="12"/>
  <c r="N23" i="12"/>
  <c r="M23" i="12"/>
  <c r="N21" i="12"/>
  <c r="M21" i="12"/>
  <c r="M19" i="12" s="1"/>
  <c r="L21" i="12"/>
  <c r="O21" i="12" s="1"/>
  <c r="L19" i="12"/>
  <c r="M15" i="12"/>
  <c r="P15" i="12" s="1"/>
  <c r="L15" i="12"/>
  <c r="O15" i="12" s="1"/>
  <c r="M13" i="12"/>
  <c r="P13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L47" i="11"/>
  <c r="L46" i="11"/>
  <c r="N45" i="11"/>
  <c r="M45" i="11"/>
  <c r="O42" i="11"/>
  <c r="N42" i="11"/>
  <c r="M42" i="11"/>
  <c r="L42" i="11"/>
  <c r="P36" i="11"/>
  <c r="O36" i="11"/>
  <c r="P35" i="11"/>
  <c r="O35" i="11"/>
  <c r="P34" i="11"/>
  <c r="M34" i="11"/>
  <c r="M33" i="11"/>
  <c r="P33" i="11" s="1"/>
  <c r="M32" i="11"/>
  <c r="M30" i="11" s="1"/>
  <c r="P30" i="11" s="1"/>
  <c r="P31" i="11"/>
  <c r="M31" i="11"/>
  <c r="M29" i="11"/>
  <c r="P29" i="11" s="1"/>
  <c r="P25" i="11"/>
  <c r="N25" i="11"/>
  <c r="M25" i="11"/>
  <c r="L25" i="11"/>
  <c r="O25" i="11" s="1"/>
  <c r="N24" i="11"/>
  <c r="M24" i="11"/>
  <c r="N23" i="11"/>
  <c r="M23" i="11"/>
  <c r="P23" i="11" s="1"/>
  <c r="N21" i="11"/>
  <c r="M21" i="11"/>
  <c r="P21" i="11" s="1"/>
  <c r="L21" i="11"/>
  <c r="N19" i="11"/>
  <c r="N15" i="11"/>
  <c r="M15" i="11"/>
  <c r="P15" i="11" s="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N228" i="10"/>
  <c r="L228" i="10"/>
  <c r="L226" i="10"/>
  <c r="L225" i="10"/>
  <c r="N224" i="10"/>
  <c r="M224" i="10"/>
  <c r="M222" i="10" s="1"/>
  <c r="P222" i="10" s="1"/>
  <c r="O223" i="10"/>
  <c r="N221" i="10"/>
  <c r="M221" i="10"/>
  <c r="P221" i="10" s="1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P67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O49" i="10" s="1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P34" i="10"/>
  <c r="M34" i="10"/>
  <c r="M33" i="10"/>
  <c r="P33" i="10" s="1"/>
  <c r="P32" i="10"/>
  <c r="M32" i="10"/>
  <c r="M30" i="10" s="1"/>
  <c r="P30" i="10" s="1"/>
  <c r="M31" i="10"/>
  <c r="N25" i="10"/>
  <c r="M25" i="10"/>
  <c r="P25" i="10" s="1"/>
  <c r="L25" i="10"/>
  <c r="L19" i="10" s="1"/>
  <c r="P24" i="10"/>
  <c r="N24" i="10"/>
  <c r="M24" i="10"/>
  <c r="M14" i="10" s="1"/>
  <c r="P14" i="10" s="1"/>
  <c r="N23" i="10"/>
  <c r="M23" i="10"/>
  <c r="P23" i="10" s="1"/>
  <c r="O21" i="10"/>
  <c r="N21" i="10"/>
  <c r="M21" i="10"/>
  <c r="L21" i="10"/>
  <c r="N19" i="10"/>
  <c r="P15" i="10"/>
  <c r="N15" i="10"/>
  <c r="M15" i="10"/>
  <c r="M13" i="10"/>
  <c r="P13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0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M96" i="9" s="1"/>
  <c r="P96" i="9" s="1"/>
  <c r="O97" i="9"/>
  <c r="N95" i="9"/>
  <c r="M95" i="9"/>
  <c r="P95" i="9" s="1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O42" i="9"/>
  <c r="N42" i="9"/>
  <c r="M42" i="9"/>
  <c r="P42" i="9" s="1"/>
  <c r="L42" i="9"/>
  <c r="P36" i="9"/>
  <c r="O36" i="9"/>
  <c r="P35" i="9"/>
  <c r="O35" i="9"/>
  <c r="M34" i="9"/>
  <c r="M33" i="9"/>
  <c r="P33" i="9" s="1"/>
  <c r="M32" i="9"/>
  <c r="P32" i="9" s="1"/>
  <c r="P31" i="9"/>
  <c r="M31" i="9"/>
  <c r="M30" i="9"/>
  <c r="P30" i="9" s="1"/>
  <c r="P29" i="9"/>
  <c r="M29" i="9"/>
  <c r="P28" i="9"/>
  <c r="M28" i="9"/>
  <c r="O25" i="9"/>
  <c r="N25" i="9"/>
  <c r="M25" i="9"/>
  <c r="L25" i="9"/>
  <c r="N24" i="9"/>
  <c r="M24" i="9"/>
  <c r="P24" i="9" s="1"/>
  <c r="N23" i="9"/>
  <c r="M23" i="9"/>
  <c r="P23" i="9" s="1"/>
  <c r="N21" i="9"/>
  <c r="N19" i="9" s="1"/>
  <c r="M21" i="9"/>
  <c r="P21" i="9" s="1"/>
  <c r="L21" i="9"/>
  <c r="L19" i="9" s="1"/>
  <c r="O15" i="9"/>
  <c r="N15" i="9"/>
  <c r="L15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0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P292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O69" i="8"/>
  <c r="P67" i="8"/>
  <c r="N67" i="8"/>
  <c r="M67" i="8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L47" i="8"/>
  <c r="L46" i="8"/>
  <c r="N45" i="8"/>
  <c r="M45" i="8"/>
  <c r="N42" i="8"/>
  <c r="M42" i="8"/>
  <c r="L42" i="8"/>
  <c r="P36" i="8"/>
  <c r="O36" i="8"/>
  <c r="P35" i="8"/>
  <c r="O35" i="8"/>
  <c r="M34" i="8"/>
  <c r="P34" i="8" s="1"/>
  <c r="P33" i="8"/>
  <c r="M33" i="8"/>
  <c r="P32" i="8"/>
  <c r="M32" i="8"/>
  <c r="P31" i="8"/>
  <c r="M31" i="8"/>
  <c r="M30" i="8"/>
  <c r="P30" i="8" s="1"/>
  <c r="M29" i="8"/>
  <c r="P29" i="8" s="1"/>
  <c r="M28" i="8"/>
  <c r="P28" i="8" s="1"/>
  <c r="O25" i="8"/>
  <c r="N25" i="8"/>
  <c r="N19" i="8" s="1"/>
  <c r="M25" i="8"/>
  <c r="P25" i="8" s="1"/>
  <c r="L25" i="8"/>
  <c r="P24" i="8"/>
  <c r="N24" i="8"/>
  <c r="M24" i="8"/>
  <c r="N23" i="8"/>
  <c r="M23" i="8"/>
  <c r="P23" i="8" s="1"/>
  <c r="O21" i="8"/>
  <c r="N21" i="8"/>
  <c r="M21" i="8"/>
  <c r="P21" i="8" s="1"/>
  <c r="L21" i="8"/>
  <c r="M19" i="8"/>
  <c r="L19" i="8"/>
  <c r="O19" i="8" s="1"/>
  <c r="P15" i="8"/>
  <c r="N15" i="8"/>
  <c r="M15" i="8"/>
  <c r="L15" i="8"/>
  <c r="O15" i="8" s="1"/>
  <c r="M14" i="8"/>
  <c r="P14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K514" i="7" s="1"/>
  <c r="J513" i="7"/>
  <c r="I513" i="7"/>
  <c r="K513" i="7" s="1"/>
  <c r="J512" i="7"/>
  <c r="I512" i="7"/>
  <c r="K512" i="7" s="1"/>
  <c r="J511" i="7"/>
  <c r="I511" i="7"/>
  <c r="J510" i="7"/>
  <c r="I510" i="7"/>
  <c r="K510" i="7" s="1"/>
  <c r="J509" i="7"/>
  <c r="I509" i="7"/>
  <c r="K509" i="7" s="1"/>
  <c r="J508" i="7"/>
  <c r="I508" i="7"/>
  <c r="K508" i="7" s="1"/>
  <c r="J507" i="7"/>
  <c r="I507" i="7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O272" i="7"/>
  <c r="N272" i="7"/>
  <c r="M272" i="7"/>
  <c r="P272" i="7" s="1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P122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N95" i="7"/>
  <c r="M95" i="7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M49" i="7" s="1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3" i="7"/>
  <c r="M33" i="7"/>
  <c r="P32" i="7"/>
  <c r="M32" i="7"/>
  <c r="P31" i="7"/>
  <c r="M31" i="7"/>
  <c r="M29" i="7" s="1"/>
  <c r="M30" i="7"/>
  <c r="P30" i="7" s="1"/>
  <c r="N25" i="7"/>
  <c r="N19" i="7" s="1"/>
  <c r="M25" i="7"/>
  <c r="L25" i="7"/>
  <c r="O25" i="7" s="1"/>
  <c r="N24" i="7"/>
  <c r="M24" i="7"/>
  <c r="P24" i="7" s="1"/>
  <c r="P23" i="7"/>
  <c r="N23" i="7"/>
  <c r="M23" i="7"/>
  <c r="N21" i="7"/>
  <c r="M21" i="7"/>
  <c r="M19" i="7" s="1"/>
  <c r="L21" i="7"/>
  <c r="O21" i="7" s="1"/>
  <c r="O19" i="7"/>
  <c r="L19" i="7"/>
  <c r="N15" i="7"/>
  <c r="P13" i="7"/>
  <c r="M13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3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P312" i="6" s="1"/>
  <c r="O313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P119" i="6" s="1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N95" i="6"/>
  <c r="M95" i="6"/>
  <c r="P95" i="6" s="1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P54" i="6" s="1"/>
  <c r="L54" i="6"/>
  <c r="O54" i="6" s="1"/>
  <c r="N49" i="6"/>
  <c r="L49" i="6"/>
  <c r="O49" i="6" s="1"/>
  <c r="L47" i="6"/>
  <c r="L46" i="6"/>
  <c r="N45" i="6"/>
  <c r="M45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M32" i="6"/>
  <c r="M30" i="6" s="1"/>
  <c r="P30" i="6" s="1"/>
  <c r="M31" i="6"/>
  <c r="M29" i="6" s="1"/>
  <c r="P29" i="6"/>
  <c r="M28" i="6"/>
  <c r="P28" i="6" s="1"/>
  <c r="P25" i="6"/>
  <c r="O25" i="6"/>
  <c r="N25" i="6"/>
  <c r="M25" i="6"/>
  <c r="L25" i="6"/>
  <c r="P24" i="6"/>
  <c r="N24" i="6"/>
  <c r="M24" i="6"/>
  <c r="N23" i="6"/>
  <c r="M23" i="6"/>
  <c r="P23" i="6" s="1"/>
  <c r="N21" i="6"/>
  <c r="N19" i="6" s="1"/>
  <c r="M21" i="6"/>
  <c r="L21" i="6"/>
  <c r="M19" i="6"/>
  <c r="N15" i="6"/>
  <c r="M15" i="6"/>
  <c r="P15" i="6" s="1"/>
  <c r="L15" i="6"/>
  <c r="O15" i="6" s="1"/>
  <c r="M14" i="6"/>
  <c r="P14" i="6" s="1"/>
  <c r="M13" i="6"/>
  <c r="P13" i="6" s="1"/>
  <c r="J635" i="5"/>
  <c r="I635" i="5"/>
  <c r="J634" i="5"/>
  <c r="I634" i="5"/>
  <c r="J633" i="5"/>
  <c r="I633" i="5"/>
  <c r="K633" i="5" s="1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1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J508" i="5"/>
  <c r="I508" i="5"/>
  <c r="K508" i="5" s="1"/>
  <c r="J507" i="5"/>
  <c r="I507" i="5"/>
  <c r="K507" i="5" s="1"/>
  <c r="J506" i="5"/>
  <c r="I506" i="5"/>
  <c r="K506" i="5" s="1"/>
  <c r="J505" i="5"/>
  <c r="I505" i="5"/>
  <c r="J504" i="5"/>
  <c r="I504" i="5"/>
  <c r="K504" i="5" s="1"/>
  <c r="J503" i="5"/>
  <c r="I503" i="5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O293" i="5"/>
  <c r="O291" i="5"/>
  <c r="N291" i="5"/>
  <c r="M291" i="5"/>
  <c r="P291" i="5" s="1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P54" i="5"/>
  <c r="N54" i="5"/>
  <c r="M54" i="5"/>
  <c r="L54" i="5"/>
  <c r="O54" i="5" s="1"/>
  <c r="N49" i="5"/>
  <c r="L49" i="5"/>
  <c r="O49" i="5" s="1"/>
  <c r="L47" i="5"/>
  <c r="L46" i="5"/>
  <c r="N45" i="5"/>
  <c r="M45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P32" i="5"/>
  <c r="M32" i="5"/>
  <c r="P31" i="5"/>
  <c r="M31" i="5"/>
  <c r="P30" i="5"/>
  <c r="M30" i="5"/>
  <c r="P29" i="5"/>
  <c r="M29" i="5"/>
  <c r="M28" i="5"/>
  <c r="P28" i="5" s="1"/>
  <c r="P25" i="5"/>
  <c r="O25" i="5"/>
  <c r="N25" i="5"/>
  <c r="M25" i="5"/>
  <c r="L25" i="5"/>
  <c r="N24" i="5"/>
  <c r="M24" i="5"/>
  <c r="P24" i="5" s="1"/>
  <c r="P23" i="5"/>
  <c r="N23" i="5"/>
  <c r="M23" i="5"/>
  <c r="P21" i="5"/>
  <c r="N21" i="5"/>
  <c r="M21" i="5"/>
  <c r="L21" i="5"/>
  <c r="O21" i="5" s="1"/>
  <c r="N19" i="5"/>
  <c r="M19" i="5"/>
  <c r="N15" i="5"/>
  <c r="M15" i="5"/>
  <c r="P15" i="5" s="1"/>
  <c r="L15" i="5"/>
  <c r="O15" i="5" s="1"/>
  <c r="P13" i="5"/>
  <c r="M13" i="5"/>
  <c r="P11" i="5"/>
  <c r="M11" i="5"/>
  <c r="M9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J578" i="4"/>
  <c r="I578" i="4"/>
  <c r="K578" i="4" s="1"/>
  <c r="J577" i="4"/>
  <c r="I577" i="4"/>
  <c r="K577" i="4" s="1"/>
  <c r="J576" i="4"/>
  <c r="I576" i="4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J467" i="4"/>
  <c r="I467" i="4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L316" i="4"/>
  <c r="L315" i="4"/>
  <c r="N314" i="4"/>
  <c r="M314" i="4"/>
  <c r="O313" i="4"/>
  <c r="P311" i="4"/>
  <c r="O311" i="4"/>
  <c r="N311" i="4"/>
  <c r="M311" i="4"/>
  <c r="L311" i="4"/>
  <c r="J309" i="4"/>
  <c r="I309" i="4"/>
  <c r="J308" i="4"/>
  <c r="J307" i="4"/>
  <c r="J306" i="4"/>
  <c r="I306" i="4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L72" i="4"/>
  <c r="L71" i="4"/>
  <c r="N70" i="4"/>
  <c r="M70" i="4"/>
  <c r="O69" i="4"/>
  <c r="O67" i="4"/>
  <c r="N67" i="4"/>
  <c r="M67" i="4"/>
  <c r="P67" i="4" s="1"/>
  <c r="L67" i="4"/>
  <c r="J65" i="4"/>
  <c r="I65" i="4"/>
  <c r="J64" i="4"/>
  <c r="I64" i="4"/>
  <c r="N61" i="4"/>
  <c r="L61" i="4"/>
  <c r="L59" i="4"/>
  <c r="L58" i="4"/>
  <c r="N57" i="4"/>
  <c r="M57" i="4"/>
  <c r="N54" i="4"/>
  <c r="M54" i="4"/>
  <c r="L54" i="4"/>
  <c r="O54" i="4" s="1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M32" i="4"/>
  <c r="M31" i="4"/>
  <c r="P31" i="4" s="1"/>
  <c r="M29" i="4"/>
  <c r="P29" i="4" s="1"/>
  <c r="N25" i="4"/>
  <c r="M25" i="4"/>
  <c r="P25" i="4" s="1"/>
  <c r="L25" i="4"/>
  <c r="O25" i="4" s="1"/>
  <c r="P24" i="4"/>
  <c r="N24" i="4"/>
  <c r="M24" i="4"/>
  <c r="N23" i="4"/>
  <c r="M23" i="4"/>
  <c r="P21" i="4"/>
  <c r="O21" i="4"/>
  <c r="N21" i="4"/>
  <c r="N19" i="4" s="1"/>
  <c r="M21" i="4"/>
  <c r="M19" i="4" s="1"/>
  <c r="L21" i="4"/>
  <c r="P15" i="4"/>
  <c r="N15" i="4"/>
  <c r="M15" i="4"/>
  <c r="M14" i="4"/>
  <c r="P14" i="4" s="1"/>
  <c r="M11" i="4"/>
  <c r="P11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J593" i="3"/>
  <c r="I593" i="3"/>
  <c r="J592" i="3"/>
  <c r="I592" i="3"/>
  <c r="K592" i="3" s="1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N559" i="3"/>
  <c r="N558" i="3"/>
  <c r="N557" i="3"/>
  <c r="N556" i="3"/>
  <c r="N555" i="3"/>
  <c r="L555" i="3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J494" i="3"/>
  <c r="I494" i="3"/>
  <c r="K494" i="3" s="1"/>
  <c r="J493" i="3"/>
  <c r="I493" i="3"/>
  <c r="K493" i="3" s="1"/>
  <c r="J492" i="3"/>
  <c r="I492" i="3"/>
  <c r="J491" i="3"/>
  <c r="I491" i="3"/>
  <c r="J490" i="3"/>
  <c r="I490" i="3"/>
  <c r="J489" i="3"/>
  <c r="I489" i="3"/>
  <c r="K489" i="3" s="1"/>
  <c r="J488" i="3"/>
  <c r="I488" i="3"/>
  <c r="K488" i="3" s="1"/>
  <c r="J487" i="3"/>
  <c r="I487" i="3"/>
  <c r="J486" i="3"/>
  <c r="I486" i="3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J477" i="3"/>
  <c r="I477" i="3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P311" i="3" s="1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M41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1" i="3"/>
  <c r="M31" i="3"/>
  <c r="M29" i="3"/>
  <c r="N25" i="3"/>
  <c r="M25" i="3"/>
  <c r="P25" i="3" s="1"/>
  <c r="L25" i="3"/>
  <c r="P24" i="3"/>
  <c r="N24" i="3"/>
  <c r="M24" i="3"/>
  <c r="N23" i="3"/>
  <c r="M23" i="3"/>
  <c r="P21" i="3"/>
  <c r="O21" i="3"/>
  <c r="N21" i="3"/>
  <c r="N19" i="3" s="1"/>
  <c r="M21" i="3"/>
  <c r="L21" i="3"/>
  <c r="M19" i="3"/>
  <c r="P19" i="3" s="1"/>
  <c r="N15" i="3"/>
  <c r="M14" i="3"/>
  <c r="P14" i="3" s="1"/>
  <c r="M11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N553" i="2"/>
  <c r="L553" i="2"/>
  <c r="N552" i="2"/>
  <c r="L552" i="2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J509" i="2"/>
  <c r="I509" i="2"/>
  <c r="K509" i="2" s="1"/>
  <c r="J508" i="2"/>
  <c r="I508" i="2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P291" i="2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P96" i="2" s="1"/>
  <c r="O97" i="2"/>
  <c r="N95" i="2"/>
  <c r="M95" i="2"/>
  <c r="L95" i="2"/>
  <c r="O95" i="2" s="1"/>
  <c r="J93" i="2"/>
  <c r="I93" i="2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K81" i="2" s="1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M32" i="2"/>
  <c r="P32" i="2" s="1"/>
  <c r="P31" i="2"/>
  <c r="M31" i="2"/>
  <c r="M30" i="2"/>
  <c r="P29" i="2"/>
  <c r="M29" i="2"/>
  <c r="M26" i="2"/>
  <c r="P25" i="2"/>
  <c r="N25" i="2"/>
  <c r="M25" i="2"/>
  <c r="L25" i="2"/>
  <c r="O25" i="2" s="1"/>
  <c r="N24" i="2"/>
  <c r="M24" i="2"/>
  <c r="P24" i="2" s="1"/>
  <c r="N23" i="2"/>
  <c r="M23" i="2"/>
  <c r="P23" i="2" s="1"/>
  <c r="N21" i="2"/>
  <c r="M21" i="2"/>
  <c r="L21" i="2"/>
  <c r="L19" i="2" s="1"/>
  <c r="O19" i="2" s="1"/>
  <c r="O15" i="2"/>
  <c r="N15" i="2"/>
  <c r="M15" i="2"/>
  <c r="P15" i="2" s="1"/>
  <c r="L15" i="2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N313" i="1"/>
  <c r="M313" i="1"/>
  <c r="L313" i="1"/>
  <c r="O313" i="1" s="1"/>
  <c r="N311" i="1"/>
  <c r="M311" i="1"/>
  <c r="P311" i="1" s="1"/>
  <c r="L311" i="1"/>
  <c r="O311" i="1" s="1"/>
  <c r="J307" i="1"/>
  <c r="L297" i="1"/>
  <c r="L25" i="1" s="1"/>
  <c r="O293" i="1"/>
  <c r="N293" i="1"/>
  <c r="M293" i="1"/>
  <c r="L293" i="1"/>
  <c r="N291" i="1"/>
  <c r="M291" i="1"/>
  <c r="P291" i="1" s="1"/>
  <c r="L291" i="1"/>
  <c r="O291" i="1" s="1"/>
  <c r="L278" i="1"/>
  <c r="N274" i="1"/>
  <c r="M274" i="1"/>
  <c r="L274" i="1"/>
  <c r="O274" i="1" s="1"/>
  <c r="N272" i="1"/>
  <c r="M272" i="1"/>
  <c r="P272" i="1" s="1"/>
  <c r="L272" i="1"/>
  <c r="O272" i="1" s="1"/>
  <c r="L257" i="1"/>
  <c r="N253" i="1"/>
  <c r="M253" i="1"/>
  <c r="L253" i="1"/>
  <c r="L21" i="1" s="1"/>
  <c r="P251" i="1"/>
  <c r="O251" i="1"/>
  <c r="N251" i="1"/>
  <c r="M251" i="1"/>
  <c r="L251" i="1"/>
  <c r="J240" i="1"/>
  <c r="L227" i="1"/>
  <c r="O223" i="1"/>
  <c r="N223" i="1"/>
  <c r="M223" i="1"/>
  <c r="M21" i="1" s="1"/>
  <c r="L223" i="1"/>
  <c r="P221" i="1"/>
  <c r="N221" i="1"/>
  <c r="M221" i="1"/>
  <c r="J214" i="1"/>
  <c r="I214" i="1"/>
  <c r="J198" i="1"/>
  <c r="M148" i="1"/>
  <c r="L147" i="1"/>
  <c r="O143" i="1"/>
  <c r="N143" i="1"/>
  <c r="M143" i="1"/>
  <c r="L143" i="1"/>
  <c r="N141" i="1"/>
  <c r="M141" i="1"/>
  <c r="P141" i="1" s="1"/>
  <c r="L141" i="1"/>
  <c r="O141" i="1" s="1"/>
  <c r="L125" i="1"/>
  <c r="O121" i="1"/>
  <c r="N121" i="1"/>
  <c r="N21" i="1" s="1"/>
  <c r="M121" i="1"/>
  <c r="L121" i="1"/>
  <c r="P119" i="1"/>
  <c r="O119" i="1"/>
  <c r="N119" i="1"/>
  <c r="M119" i="1"/>
  <c r="L119" i="1"/>
  <c r="L101" i="1"/>
  <c r="O97" i="1"/>
  <c r="N97" i="1"/>
  <c r="M97" i="1"/>
  <c r="L97" i="1"/>
  <c r="N95" i="1"/>
  <c r="M95" i="1"/>
  <c r="P95" i="1" s="1"/>
  <c r="L95" i="1"/>
  <c r="O95" i="1" s="1"/>
  <c r="L73" i="1"/>
  <c r="O69" i="1"/>
  <c r="N69" i="1"/>
  <c r="M69" i="1"/>
  <c r="L69" i="1"/>
  <c r="P67" i="1"/>
  <c r="N67" i="1"/>
  <c r="M67" i="1"/>
  <c r="L67" i="1"/>
  <c r="O67" i="1" s="1"/>
  <c r="L60" i="1"/>
  <c r="L56" i="1"/>
  <c r="N54" i="1"/>
  <c r="M54" i="1"/>
  <c r="P54" i="1" s="1"/>
  <c r="L54" i="1"/>
  <c r="O54" i="1" s="1"/>
  <c r="L48" i="1"/>
  <c r="L44" i="1"/>
  <c r="L42" i="1" s="1"/>
  <c r="P42" i="1"/>
  <c r="N42" i="1"/>
  <c r="M42" i="1"/>
  <c r="P36" i="1"/>
  <c r="O36" i="1"/>
  <c r="P35" i="1"/>
  <c r="O35" i="1"/>
  <c r="M34" i="1"/>
  <c r="P34" i="1" s="1"/>
  <c r="P33" i="1"/>
  <c r="M33" i="1"/>
  <c r="M32" i="1"/>
  <c r="P32" i="1" s="1"/>
  <c r="P31" i="1"/>
  <c r="M31" i="1"/>
  <c r="M29" i="1"/>
  <c r="P29" i="1" s="1"/>
  <c r="N25" i="1"/>
  <c r="M25" i="1"/>
  <c r="P25" i="1" s="1"/>
  <c r="P24" i="1"/>
  <c r="N24" i="1"/>
  <c r="M24" i="1"/>
  <c r="N23" i="1"/>
  <c r="M23" i="1"/>
  <c r="P23" i="1" s="1"/>
  <c r="N15" i="1"/>
  <c r="M14" i="1"/>
  <c r="P14" i="1" s="1"/>
  <c r="O380" i="9" l="1"/>
  <c r="K398" i="9"/>
  <c r="K423" i="9"/>
  <c r="O439" i="9"/>
  <c r="K634" i="18"/>
  <c r="K428" i="18"/>
  <c r="K629" i="18"/>
  <c r="K432" i="7"/>
  <c r="K473" i="10"/>
  <c r="O553" i="10"/>
  <c r="O582" i="10"/>
  <c r="K482" i="18"/>
  <c r="L254" i="17"/>
  <c r="O254" i="17" s="1"/>
  <c r="K375" i="17"/>
  <c r="K397" i="17"/>
  <c r="O401" i="17"/>
  <c r="K418" i="17"/>
  <c r="O455" i="17"/>
  <c r="O459" i="17"/>
  <c r="K591" i="18"/>
  <c r="K635" i="18"/>
  <c r="K430" i="17"/>
  <c r="K633" i="18"/>
  <c r="O566" i="12"/>
  <c r="N55" i="4"/>
  <c r="N53" i="4" s="1"/>
  <c r="K380" i="3"/>
  <c r="K397" i="3"/>
  <c r="K633" i="3"/>
  <c r="K560" i="14"/>
  <c r="P57" i="4"/>
  <c r="O435" i="7"/>
  <c r="O439" i="7"/>
  <c r="K482" i="7"/>
  <c r="O533" i="7"/>
  <c r="O537" i="7"/>
  <c r="O564" i="17"/>
  <c r="K634" i="6"/>
  <c r="O564" i="6"/>
  <c r="O599" i="6"/>
  <c r="K422" i="11"/>
  <c r="K426" i="11"/>
  <c r="K497" i="11"/>
  <c r="O564" i="11"/>
  <c r="O568" i="11"/>
  <c r="K629" i="11"/>
  <c r="O404" i="12"/>
  <c r="K417" i="12"/>
  <c r="K429" i="12"/>
  <c r="K564" i="12"/>
  <c r="K620" i="10"/>
  <c r="P49" i="16"/>
  <c r="K621" i="10"/>
  <c r="K372" i="4"/>
  <c r="K376" i="4"/>
  <c r="K92" i="8"/>
  <c r="K110" i="8"/>
  <c r="K623" i="10"/>
  <c r="K573" i="14"/>
  <c r="K423" i="15"/>
  <c r="K466" i="15"/>
  <c r="K498" i="15"/>
  <c r="K597" i="15"/>
  <c r="O404" i="16"/>
  <c r="K618" i="2"/>
  <c r="O599" i="7"/>
  <c r="K631" i="12"/>
  <c r="K635" i="12"/>
  <c r="K564" i="17"/>
  <c r="K573" i="17"/>
  <c r="N331" i="6"/>
  <c r="N329" i="6" s="1"/>
  <c r="K81" i="3"/>
  <c r="K464" i="3"/>
  <c r="O566" i="4"/>
  <c r="O580" i="4"/>
  <c r="O584" i="4"/>
  <c r="K426" i="8"/>
  <c r="K629" i="7"/>
  <c r="N292" i="13"/>
  <c r="N290" i="13" s="1"/>
  <c r="J173" i="1"/>
  <c r="O383" i="2"/>
  <c r="K397" i="2"/>
  <c r="M74" i="1"/>
  <c r="K377" i="8"/>
  <c r="K381" i="8"/>
  <c r="K235" i="16"/>
  <c r="K631" i="14"/>
  <c r="P98" i="4"/>
  <c r="K401" i="5"/>
  <c r="K595" i="7"/>
  <c r="K628" i="7"/>
  <c r="K398" i="10"/>
  <c r="O439" i="10"/>
  <c r="K474" i="10"/>
  <c r="K580" i="10"/>
  <c r="K593" i="10"/>
  <c r="L98" i="11"/>
  <c r="O98" i="11" s="1"/>
  <c r="L122" i="11"/>
  <c r="O122" i="11" s="1"/>
  <c r="P49" i="4"/>
  <c r="L224" i="4"/>
  <c r="L222" i="4" s="1"/>
  <c r="O352" i="9"/>
  <c r="K628" i="9"/>
  <c r="K632" i="9"/>
  <c r="K370" i="11"/>
  <c r="K455" i="11"/>
  <c r="K396" i="13"/>
  <c r="K450" i="13"/>
  <c r="K132" i="15"/>
  <c r="K235" i="15"/>
  <c r="N74" i="1"/>
  <c r="K377" i="17"/>
  <c r="K381" i="17"/>
  <c r="K428" i="17"/>
  <c r="O551" i="17"/>
  <c r="O566" i="17"/>
  <c r="J264" i="1"/>
  <c r="N331" i="10"/>
  <c r="N329" i="10" s="1"/>
  <c r="O597" i="4"/>
  <c r="K631" i="4"/>
  <c r="K635" i="4"/>
  <c r="N331" i="8"/>
  <c r="N329" i="8" s="1"/>
  <c r="O568" i="17"/>
  <c r="J76" i="1"/>
  <c r="I92" i="1"/>
  <c r="K65" i="4"/>
  <c r="L122" i="8"/>
  <c r="O122" i="8" s="1"/>
  <c r="K229" i="8"/>
  <c r="K270" i="8"/>
  <c r="I367" i="12"/>
  <c r="K367" i="12" s="1"/>
  <c r="K396" i="4"/>
  <c r="K450" i="4"/>
  <c r="K591" i="4"/>
  <c r="K628" i="4"/>
  <c r="K632" i="4"/>
  <c r="K229" i="7"/>
  <c r="K482" i="8"/>
  <c r="K498" i="8"/>
  <c r="K589" i="8"/>
  <c r="K381" i="13"/>
  <c r="L57" i="17"/>
  <c r="O57" i="17" s="1"/>
  <c r="K368" i="17"/>
  <c r="K372" i="17"/>
  <c r="K376" i="17"/>
  <c r="O380" i="17"/>
  <c r="K431" i="17"/>
  <c r="O439" i="17"/>
  <c r="K466" i="17"/>
  <c r="K560" i="17"/>
  <c r="L145" i="1"/>
  <c r="J189" i="1"/>
  <c r="J200" i="1"/>
  <c r="J210" i="1"/>
  <c r="J216" i="1"/>
  <c r="J229" i="1"/>
  <c r="J237" i="1"/>
  <c r="N258" i="1"/>
  <c r="J284" i="1"/>
  <c r="J326" i="1"/>
  <c r="N333" i="1"/>
  <c r="J340" i="1"/>
  <c r="J344" i="1"/>
  <c r="J349" i="1"/>
  <c r="N352" i="1"/>
  <c r="L401" i="1"/>
  <c r="J110" i="1"/>
  <c r="I138" i="1"/>
  <c r="M144" i="1"/>
  <c r="J161" i="1"/>
  <c r="J172" i="1"/>
  <c r="J188" i="1"/>
  <c r="J199" i="1"/>
  <c r="J243" i="1"/>
  <c r="K481" i="9"/>
  <c r="J339" i="1"/>
  <c r="I417" i="1"/>
  <c r="J64" i="1"/>
  <c r="L123" i="1"/>
  <c r="J184" i="1"/>
  <c r="N279" i="1"/>
  <c r="L254" i="16"/>
  <c r="O254" i="16" s="1"/>
  <c r="M70" i="1"/>
  <c r="J156" i="1"/>
  <c r="L45" i="2"/>
  <c r="L43" i="2" s="1"/>
  <c r="J321" i="1"/>
  <c r="J345" i="1"/>
  <c r="M312" i="8"/>
  <c r="P312" i="8" s="1"/>
  <c r="I219" i="1"/>
  <c r="O349" i="18"/>
  <c r="J78" i="1"/>
  <c r="I132" i="1"/>
  <c r="J163" i="1"/>
  <c r="N102" i="1"/>
  <c r="K416" i="3"/>
  <c r="K420" i="3"/>
  <c r="K424" i="3"/>
  <c r="K432" i="3"/>
  <c r="K375" i="4"/>
  <c r="K397" i="4"/>
  <c r="K422" i="4"/>
  <c r="K435" i="4"/>
  <c r="K612" i="5"/>
  <c r="K616" i="5"/>
  <c r="J134" i="1"/>
  <c r="I340" i="1"/>
  <c r="K450" i="6"/>
  <c r="N120" i="7"/>
  <c r="N118" i="7" s="1"/>
  <c r="L225" i="1"/>
  <c r="J233" i="1"/>
  <c r="L294" i="9"/>
  <c r="O294" i="9" s="1"/>
  <c r="K350" i="9"/>
  <c r="L70" i="10"/>
  <c r="L68" i="10" s="1"/>
  <c r="L66" i="10" s="1"/>
  <c r="K110" i="12"/>
  <c r="O380" i="13"/>
  <c r="L294" i="14"/>
  <c r="O294" i="14" s="1"/>
  <c r="I367" i="17"/>
  <c r="K367" i="17" s="1"/>
  <c r="I324" i="1"/>
  <c r="K613" i="2"/>
  <c r="L226" i="1"/>
  <c r="J234" i="1"/>
  <c r="J241" i="1"/>
  <c r="J249" i="1"/>
  <c r="I371" i="1"/>
  <c r="K371" i="1" s="1"/>
  <c r="K138" i="4"/>
  <c r="J323" i="1"/>
  <c r="K341" i="6"/>
  <c r="K450" i="14"/>
  <c r="J503" i="1"/>
  <c r="L122" i="4"/>
  <c r="O122" i="4" s="1"/>
  <c r="O457" i="5"/>
  <c r="O580" i="5"/>
  <c r="K398" i="6"/>
  <c r="L254" i="7"/>
  <c r="O254" i="7" s="1"/>
  <c r="K597" i="7"/>
  <c r="K499" i="8"/>
  <c r="O584" i="8"/>
  <c r="K401" i="9"/>
  <c r="K573" i="9"/>
  <c r="K591" i="9"/>
  <c r="O566" i="13"/>
  <c r="K533" i="14"/>
  <c r="O553" i="14"/>
  <c r="K416" i="15"/>
  <c r="K420" i="15"/>
  <c r="K428" i="15"/>
  <c r="L57" i="16"/>
  <c r="O57" i="16" s="1"/>
  <c r="K533" i="16"/>
  <c r="O582" i="16"/>
  <c r="K629" i="16"/>
  <c r="K370" i="18"/>
  <c r="I309" i="1"/>
  <c r="I373" i="1"/>
  <c r="K373" i="1" s="1"/>
  <c r="N45" i="1"/>
  <c r="L100" i="1"/>
  <c r="L124" i="1"/>
  <c r="J320" i="1"/>
  <c r="I328" i="1"/>
  <c r="K629" i="2"/>
  <c r="K229" i="3"/>
  <c r="L333" i="3"/>
  <c r="O333" i="3" s="1"/>
  <c r="L314" i="4"/>
  <c r="L312" i="4" s="1"/>
  <c r="J287" i="1"/>
  <c r="K345" i="5"/>
  <c r="K427" i="5"/>
  <c r="K597" i="5"/>
  <c r="K349" i="6"/>
  <c r="N358" i="1"/>
  <c r="K455" i="6"/>
  <c r="K615" i="6"/>
  <c r="P45" i="7"/>
  <c r="K86" i="7"/>
  <c r="K92" i="7"/>
  <c r="O383" i="7"/>
  <c r="K497" i="7"/>
  <c r="N55" i="8"/>
  <c r="N53" i="8" s="1"/>
  <c r="K164" i="8"/>
  <c r="K481" i="8"/>
  <c r="K497" i="8"/>
  <c r="O564" i="8"/>
  <c r="O568" i="8"/>
  <c r="M333" i="1"/>
  <c r="K81" i="11"/>
  <c r="K85" i="11"/>
  <c r="K93" i="12"/>
  <c r="L98" i="12"/>
  <c r="O98" i="12" s="1"/>
  <c r="K108" i="12"/>
  <c r="K112" i="12"/>
  <c r="K350" i="12"/>
  <c r="K368" i="12"/>
  <c r="K431" i="12"/>
  <c r="K498" i="12"/>
  <c r="O537" i="12"/>
  <c r="K343" i="13"/>
  <c r="K213" i="15"/>
  <c r="O568" i="15"/>
  <c r="K380" i="18"/>
  <c r="K429" i="18"/>
  <c r="J281" i="1"/>
  <c r="J84" i="1"/>
  <c r="I597" i="1"/>
  <c r="J111" i="1"/>
  <c r="J138" i="1"/>
  <c r="J236" i="1"/>
  <c r="J186" i="1"/>
  <c r="J303" i="1"/>
  <c r="J174" i="1"/>
  <c r="J211" i="1"/>
  <c r="J217" i="1"/>
  <c r="J265" i="1"/>
  <c r="M314" i="1"/>
  <c r="J322" i="1"/>
  <c r="L354" i="1"/>
  <c r="J376" i="1"/>
  <c r="J415" i="1"/>
  <c r="J427" i="1"/>
  <c r="J466" i="1"/>
  <c r="J474" i="1"/>
  <c r="J478" i="1"/>
  <c r="J490" i="1"/>
  <c r="J518" i="1"/>
  <c r="J522" i="1"/>
  <c r="J526" i="1"/>
  <c r="J530" i="1"/>
  <c r="N533" i="1"/>
  <c r="K630" i="3"/>
  <c r="L59" i="1"/>
  <c r="J104" i="1"/>
  <c r="I110" i="1"/>
  <c r="J158" i="1"/>
  <c r="J169" i="1"/>
  <c r="I176" i="1"/>
  <c r="I186" i="1"/>
  <c r="J196" i="1"/>
  <c r="J212" i="1"/>
  <c r="J261" i="1"/>
  <c r="J266" i="1"/>
  <c r="J325" i="1"/>
  <c r="N355" i="1"/>
  <c r="N457" i="1"/>
  <c r="N463" i="1"/>
  <c r="J483" i="1"/>
  <c r="K634" i="4"/>
  <c r="L333" i="6"/>
  <c r="O333" i="6" s="1"/>
  <c r="O435" i="6"/>
  <c r="O439" i="6"/>
  <c r="K108" i="7"/>
  <c r="K345" i="10"/>
  <c r="L57" i="18"/>
  <c r="L55" i="18" s="1"/>
  <c r="L53" i="18" s="1"/>
  <c r="K109" i="18"/>
  <c r="K249" i="18"/>
  <c r="J203" i="1"/>
  <c r="J113" i="1"/>
  <c r="I476" i="1"/>
  <c r="K476" i="1" s="1"/>
  <c r="L534" i="1"/>
  <c r="O534" i="1" s="1"/>
  <c r="K149" i="2"/>
  <c r="N600" i="1"/>
  <c r="N49" i="1"/>
  <c r="J164" i="1"/>
  <c r="J175" i="1"/>
  <c r="J185" i="1"/>
  <c r="J195" i="1"/>
  <c r="J201" i="1"/>
  <c r="J246" i="1"/>
  <c r="J301" i="1"/>
  <c r="N314" i="1"/>
  <c r="J342" i="1"/>
  <c r="J346" i="1"/>
  <c r="N571" i="1"/>
  <c r="J105" i="1"/>
  <c r="J115" i="1"/>
  <c r="N318" i="1"/>
  <c r="I270" i="1"/>
  <c r="J328" i="1"/>
  <c r="L144" i="16"/>
  <c r="O144" i="16" s="1"/>
  <c r="N43" i="17"/>
  <c r="N41" i="17" s="1"/>
  <c r="I87" i="1"/>
  <c r="J213" i="1"/>
  <c r="J309" i="1"/>
  <c r="K343" i="2"/>
  <c r="L597" i="1"/>
  <c r="L601" i="1"/>
  <c r="J609" i="1"/>
  <c r="K343" i="3"/>
  <c r="O347" i="3"/>
  <c r="J77" i="1"/>
  <c r="J92" i="1"/>
  <c r="K416" i="6"/>
  <c r="K420" i="6"/>
  <c r="K109" i="7"/>
  <c r="K113" i="7"/>
  <c r="P74" i="10"/>
  <c r="N312" i="11"/>
  <c r="N310" i="11" s="1"/>
  <c r="K497" i="13"/>
  <c r="K368" i="14"/>
  <c r="O380" i="14"/>
  <c r="N96" i="15"/>
  <c r="N94" i="15" s="1"/>
  <c r="M96" i="17"/>
  <c r="M94" i="17" s="1"/>
  <c r="K634" i="17"/>
  <c r="L46" i="1"/>
  <c r="I630" i="1"/>
  <c r="I112" i="1"/>
  <c r="L581" i="1"/>
  <c r="O581" i="1" s="1"/>
  <c r="J204" i="1"/>
  <c r="N351" i="1"/>
  <c r="I396" i="1"/>
  <c r="I464" i="1"/>
  <c r="N580" i="1"/>
  <c r="N584" i="1"/>
  <c r="J590" i="1"/>
  <c r="J594" i="1"/>
  <c r="N292" i="3"/>
  <c r="N290" i="3" s="1"/>
  <c r="J615" i="1"/>
  <c r="J619" i="1"/>
  <c r="L255" i="1"/>
  <c r="J268" i="1"/>
  <c r="J154" i="1"/>
  <c r="O566" i="7"/>
  <c r="K396" i="8"/>
  <c r="K401" i="8"/>
  <c r="K425" i="8"/>
  <c r="N68" i="11"/>
  <c r="P68" i="11" s="1"/>
  <c r="N294" i="1"/>
  <c r="N401" i="1"/>
  <c r="N357" i="1"/>
  <c r="J365" i="1"/>
  <c r="K401" i="2"/>
  <c r="I516" i="1"/>
  <c r="I520" i="1"/>
  <c r="I524" i="1"/>
  <c r="I528" i="1"/>
  <c r="I532" i="1"/>
  <c r="N540" i="1"/>
  <c r="I573" i="1"/>
  <c r="K189" i="4"/>
  <c r="O349" i="4"/>
  <c r="P98" i="5"/>
  <c r="K111" i="5"/>
  <c r="K497" i="5"/>
  <c r="K396" i="6"/>
  <c r="O457" i="6"/>
  <c r="O601" i="6"/>
  <c r="K635" i="6"/>
  <c r="K189" i="7"/>
  <c r="N228" i="1"/>
  <c r="J235" i="1"/>
  <c r="J269" i="1"/>
  <c r="M275" i="1"/>
  <c r="J283" i="1"/>
  <c r="K564" i="8"/>
  <c r="K591" i="8"/>
  <c r="K381" i="10"/>
  <c r="O584" i="10"/>
  <c r="O349" i="12"/>
  <c r="K418" i="12"/>
  <c r="O455" i="12"/>
  <c r="K497" i="12"/>
  <c r="O568" i="12"/>
  <c r="K420" i="14"/>
  <c r="K370" i="15"/>
  <c r="K396" i="15"/>
  <c r="O380" i="16"/>
  <c r="K402" i="16"/>
  <c r="K498" i="16"/>
  <c r="K580" i="16"/>
  <c r="K634" i="16"/>
  <c r="K614" i="17"/>
  <c r="P45" i="18"/>
  <c r="K86" i="18"/>
  <c r="O318" i="4"/>
  <c r="L318" i="1"/>
  <c r="O318" i="1" s="1"/>
  <c r="N70" i="1"/>
  <c r="J93" i="1"/>
  <c r="J132" i="1"/>
  <c r="J157" i="1"/>
  <c r="K185" i="2"/>
  <c r="I185" i="1"/>
  <c r="L276" i="1"/>
  <c r="I65" i="1"/>
  <c r="L277" i="1"/>
  <c r="J308" i="1"/>
  <c r="P314" i="5"/>
  <c r="M312" i="5"/>
  <c r="P312" i="5" s="1"/>
  <c r="O349" i="5"/>
  <c r="L349" i="1"/>
  <c r="J367" i="1"/>
  <c r="J397" i="1"/>
  <c r="J446" i="1"/>
  <c r="N455" i="1"/>
  <c r="J465" i="1"/>
  <c r="J618" i="1"/>
  <c r="O337" i="3"/>
  <c r="L337" i="1"/>
  <c r="M337" i="1" s="1"/>
  <c r="K344" i="2"/>
  <c r="I344" i="1"/>
  <c r="K344" i="1" s="1"/>
  <c r="O537" i="4"/>
  <c r="J545" i="1"/>
  <c r="L98" i="5"/>
  <c r="O98" i="5" s="1"/>
  <c r="K108" i="5"/>
  <c r="K133" i="5"/>
  <c r="M292" i="5"/>
  <c r="M290" i="5" s="1"/>
  <c r="P290" i="5" s="1"/>
  <c r="M294" i="1"/>
  <c r="L335" i="1"/>
  <c r="J341" i="1"/>
  <c r="N349" i="1"/>
  <c r="K431" i="5"/>
  <c r="I431" i="1"/>
  <c r="K397" i="6"/>
  <c r="O74" i="4"/>
  <c r="L74" i="1"/>
  <c r="O298" i="4"/>
  <c r="L298" i="1"/>
  <c r="O298" i="1" s="1"/>
  <c r="K306" i="4"/>
  <c r="I306" i="1"/>
  <c r="K229" i="10"/>
  <c r="I229" i="1"/>
  <c r="K229" i="1" s="1"/>
  <c r="K289" i="5"/>
  <c r="I289" i="1"/>
  <c r="J617" i="1"/>
  <c r="J621" i="1"/>
  <c r="J630" i="1"/>
  <c r="L58" i="1"/>
  <c r="L72" i="1"/>
  <c r="K80" i="3"/>
  <c r="J80" i="1"/>
  <c r="O126" i="3"/>
  <c r="L126" i="1"/>
  <c r="O126" i="1" s="1"/>
  <c r="K133" i="3"/>
  <c r="I133" i="1"/>
  <c r="O148" i="3"/>
  <c r="L148" i="1"/>
  <c r="J232" i="1"/>
  <c r="J238" i="1"/>
  <c r="J285" i="1"/>
  <c r="I377" i="1"/>
  <c r="K495" i="3"/>
  <c r="I495" i="1"/>
  <c r="K495" i="1" s="1"/>
  <c r="O555" i="3"/>
  <c r="L555" i="1"/>
  <c r="K561" i="3"/>
  <c r="K561" i="1" s="1"/>
  <c r="I561" i="1"/>
  <c r="J202" i="1"/>
  <c r="I213" i="1"/>
  <c r="J262" i="1"/>
  <c r="J343" i="1"/>
  <c r="N347" i="1"/>
  <c r="O382" i="2"/>
  <c r="L382" i="1"/>
  <c r="O382" i="1" s="1"/>
  <c r="O437" i="2"/>
  <c r="K450" i="2"/>
  <c r="J171" i="1"/>
  <c r="K204" i="12"/>
  <c r="I204" i="1"/>
  <c r="J375" i="1"/>
  <c r="K485" i="14"/>
  <c r="I485" i="1"/>
  <c r="K485" i="1" s="1"/>
  <c r="J623" i="1"/>
  <c r="J628" i="1"/>
  <c r="K508" i="2"/>
  <c r="I508" i="1"/>
  <c r="K508" i="1" s="1"/>
  <c r="N98" i="1"/>
  <c r="J107" i="1"/>
  <c r="J117" i="1"/>
  <c r="J267" i="1"/>
  <c r="K83" i="2"/>
  <c r="I83" i="1"/>
  <c r="K93" i="2"/>
  <c r="I93" i="1"/>
  <c r="L99" i="1"/>
  <c r="K108" i="2"/>
  <c r="I108" i="1"/>
  <c r="K512" i="2"/>
  <c r="I512" i="1"/>
  <c r="K512" i="1" s="1"/>
  <c r="I85" i="1"/>
  <c r="J79" i="1"/>
  <c r="J87" i="1"/>
  <c r="J112" i="1"/>
  <c r="L146" i="1"/>
  <c r="J194" i="1"/>
  <c r="M224" i="1"/>
  <c r="J245" i="1"/>
  <c r="K266" i="2"/>
  <c r="I266" i="1"/>
  <c r="I285" i="1"/>
  <c r="I341" i="1"/>
  <c r="J129" i="1"/>
  <c r="J162" i="1"/>
  <c r="J209" i="1"/>
  <c r="K216" i="7"/>
  <c r="I216" i="1"/>
  <c r="I481" i="1"/>
  <c r="J496" i="1"/>
  <c r="J500" i="1"/>
  <c r="J512" i="1"/>
  <c r="J516" i="1"/>
  <c r="J520" i="1"/>
  <c r="J524" i="1"/>
  <c r="J528" i="1"/>
  <c r="J532" i="1"/>
  <c r="N535" i="1"/>
  <c r="J564" i="1"/>
  <c r="N585" i="1"/>
  <c r="I591" i="1"/>
  <c r="N597" i="1"/>
  <c r="N601" i="1"/>
  <c r="J610" i="1"/>
  <c r="I631" i="1"/>
  <c r="J626" i="1"/>
  <c r="J631" i="1"/>
  <c r="I349" i="1"/>
  <c r="I370" i="1"/>
  <c r="I374" i="1"/>
  <c r="J378" i="1"/>
  <c r="N386" i="1"/>
  <c r="I401" i="1"/>
  <c r="L404" i="1"/>
  <c r="N409" i="1"/>
  <c r="I421" i="1"/>
  <c r="I425" i="1"/>
  <c r="I429" i="1"/>
  <c r="N442" i="1"/>
  <c r="J487" i="1"/>
  <c r="N34" i="5"/>
  <c r="N14" i="5" s="1"/>
  <c r="I525" i="1"/>
  <c r="L24" i="8"/>
  <c r="O24" i="8" s="1"/>
  <c r="L57" i="9"/>
  <c r="O57" i="9" s="1"/>
  <c r="K200" i="10"/>
  <c r="N32" i="10"/>
  <c r="N30" i="10" s="1"/>
  <c r="J370" i="1"/>
  <c r="K560" i="10"/>
  <c r="K634" i="10"/>
  <c r="K474" i="13"/>
  <c r="L57" i="15"/>
  <c r="O57" i="15" s="1"/>
  <c r="L333" i="15"/>
  <c r="O333" i="15" s="1"/>
  <c r="K633" i="17"/>
  <c r="N598" i="1"/>
  <c r="N603" i="1"/>
  <c r="K619" i="18"/>
  <c r="L57" i="2"/>
  <c r="O57" i="2" s="1"/>
  <c r="J302" i="1"/>
  <c r="N405" i="1"/>
  <c r="J422" i="1"/>
  <c r="J426" i="1"/>
  <c r="J430" i="1"/>
  <c r="K435" i="2"/>
  <c r="N459" i="1"/>
  <c r="J469" i="1"/>
  <c r="I497" i="1"/>
  <c r="K628" i="3"/>
  <c r="K632" i="3"/>
  <c r="I424" i="1"/>
  <c r="I428" i="1"/>
  <c r="I432" i="1"/>
  <c r="I593" i="1"/>
  <c r="J607" i="1"/>
  <c r="I613" i="1"/>
  <c r="I617" i="1"/>
  <c r="I621" i="1"/>
  <c r="I625" i="1"/>
  <c r="K634" i="5"/>
  <c r="J81" i="1"/>
  <c r="J85" i="1"/>
  <c r="J231" i="1"/>
  <c r="J260" i="1"/>
  <c r="J270" i="1"/>
  <c r="N275" i="1"/>
  <c r="N298" i="1"/>
  <c r="J306" i="1"/>
  <c r="N126" i="1"/>
  <c r="J149" i="1"/>
  <c r="J160" i="1"/>
  <c r="I199" i="1"/>
  <c r="L296" i="1"/>
  <c r="J304" i="1"/>
  <c r="L316" i="1"/>
  <c r="J324" i="1"/>
  <c r="O347" i="11"/>
  <c r="J364" i="1"/>
  <c r="J381" i="1"/>
  <c r="J394" i="1"/>
  <c r="J416" i="1"/>
  <c r="N443" i="1"/>
  <c r="L582" i="1"/>
  <c r="N604" i="1"/>
  <c r="I629" i="1"/>
  <c r="N57" i="1"/>
  <c r="J65" i="1"/>
  <c r="K580" i="14"/>
  <c r="K422" i="18"/>
  <c r="J544" i="1"/>
  <c r="L380" i="1"/>
  <c r="I402" i="1"/>
  <c r="L406" i="1"/>
  <c r="J414" i="1"/>
  <c r="I419" i="1"/>
  <c r="I423" i="1"/>
  <c r="I427" i="1"/>
  <c r="L439" i="1"/>
  <c r="J447" i="1"/>
  <c r="N460" i="1"/>
  <c r="K349" i="3"/>
  <c r="J578" i="1"/>
  <c r="N142" i="5"/>
  <c r="P142" i="5" s="1"/>
  <c r="I375" i="1"/>
  <c r="I380" i="1"/>
  <c r="L383" i="1"/>
  <c r="N388" i="1"/>
  <c r="J412" i="1"/>
  <c r="I435" i="1"/>
  <c r="N458" i="1"/>
  <c r="J472" i="1"/>
  <c r="J476" i="1"/>
  <c r="O555" i="10"/>
  <c r="O566" i="10"/>
  <c r="J360" i="1"/>
  <c r="L254" i="13"/>
  <c r="O254" i="13" s="1"/>
  <c r="P294" i="13"/>
  <c r="J551" i="1"/>
  <c r="O564" i="13"/>
  <c r="K449" i="14"/>
  <c r="K634" i="14"/>
  <c r="I381" i="1"/>
  <c r="L385" i="1"/>
  <c r="K216" i="4"/>
  <c r="K235" i="4"/>
  <c r="K465" i="4"/>
  <c r="K614" i="8"/>
  <c r="N331" i="9"/>
  <c r="N329" i="9" s="1"/>
  <c r="P337" i="10"/>
  <c r="N43" i="12"/>
  <c r="N41" i="12" s="1"/>
  <c r="N252" i="15"/>
  <c r="N250" i="15" s="1"/>
  <c r="K634" i="15"/>
  <c r="N273" i="16"/>
  <c r="N271" i="16" s="1"/>
  <c r="J363" i="1"/>
  <c r="I369" i="1"/>
  <c r="K369" i="1" s="1"/>
  <c r="K593" i="2"/>
  <c r="J543" i="1"/>
  <c r="N292" i="7"/>
  <c r="N290" i="7" s="1"/>
  <c r="N565" i="1"/>
  <c r="N570" i="1"/>
  <c r="J580" i="1"/>
  <c r="J593" i="1"/>
  <c r="N292" i="8"/>
  <c r="N290" i="8" s="1"/>
  <c r="K465" i="8"/>
  <c r="N252" i="12"/>
  <c r="N250" i="12" s="1"/>
  <c r="N331" i="13"/>
  <c r="N329" i="13" s="1"/>
  <c r="J374" i="1"/>
  <c r="J379" i="1"/>
  <c r="K421" i="14"/>
  <c r="K425" i="14"/>
  <c r="N539" i="1"/>
  <c r="J547" i="1"/>
  <c r="L70" i="16"/>
  <c r="L68" i="16" s="1"/>
  <c r="L66" i="16" s="1"/>
  <c r="O580" i="16"/>
  <c r="O584" i="16"/>
  <c r="L45" i="17"/>
  <c r="L43" i="17" s="1"/>
  <c r="K235" i="17"/>
  <c r="L352" i="1"/>
  <c r="N382" i="1"/>
  <c r="N387" i="1"/>
  <c r="J401" i="1"/>
  <c r="N410" i="1"/>
  <c r="J421" i="1"/>
  <c r="J425" i="1"/>
  <c r="J480" i="1"/>
  <c r="N353" i="1"/>
  <c r="J361" i="1"/>
  <c r="I474" i="1"/>
  <c r="O533" i="3"/>
  <c r="K580" i="3"/>
  <c r="K593" i="3"/>
  <c r="K266" i="4"/>
  <c r="J579" i="1"/>
  <c r="J612" i="1"/>
  <c r="K397" i="5"/>
  <c r="K426" i="5"/>
  <c r="K430" i="5"/>
  <c r="O49" i="7"/>
  <c r="K199" i="7"/>
  <c r="K204" i="7"/>
  <c r="L294" i="7"/>
  <c r="O294" i="7" s="1"/>
  <c r="K149" i="8"/>
  <c r="K200" i="13"/>
  <c r="K285" i="18"/>
  <c r="O597" i="7"/>
  <c r="O601" i="7"/>
  <c r="L254" i="8"/>
  <c r="L252" i="8" s="1"/>
  <c r="K474" i="8"/>
  <c r="L70" i="9"/>
  <c r="L68" i="9" s="1"/>
  <c r="L66" i="9" s="1"/>
  <c r="O66" i="9" s="1"/>
  <c r="N222" i="9"/>
  <c r="N220" i="9" s="1"/>
  <c r="N292" i="9"/>
  <c r="N290" i="9" s="1"/>
  <c r="N407" i="1"/>
  <c r="O564" i="10"/>
  <c r="K419" i="11"/>
  <c r="K423" i="11"/>
  <c r="K427" i="11"/>
  <c r="O439" i="11"/>
  <c r="P102" i="12"/>
  <c r="K109" i="12"/>
  <c r="K377" i="12"/>
  <c r="K381" i="12"/>
  <c r="K416" i="12"/>
  <c r="K420" i="12"/>
  <c r="K424" i="12"/>
  <c r="K428" i="12"/>
  <c r="K449" i="12"/>
  <c r="K597" i="12"/>
  <c r="K285" i="13"/>
  <c r="K397" i="13"/>
  <c r="K426" i="13"/>
  <c r="K430" i="13"/>
  <c r="K473" i="13"/>
  <c r="K397" i="14"/>
  <c r="K564" i="15"/>
  <c r="K573" i="15"/>
  <c r="K430" i="16"/>
  <c r="K341" i="18"/>
  <c r="K345" i="18"/>
  <c r="K450" i="18"/>
  <c r="K376" i="2"/>
  <c r="I376" i="1"/>
  <c r="K452" i="2"/>
  <c r="I452" i="1"/>
  <c r="K452" i="1" s="1"/>
  <c r="O436" i="5"/>
  <c r="L436" i="1"/>
  <c r="O436" i="1" s="1"/>
  <c r="I502" i="1"/>
  <c r="K502" i="1" s="1"/>
  <c r="N567" i="1"/>
  <c r="K578" i="2"/>
  <c r="I578" i="1"/>
  <c r="K578" i="1" s="1"/>
  <c r="K635" i="2"/>
  <c r="I635" i="1"/>
  <c r="K635" i="3"/>
  <c r="J635" i="1"/>
  <c r="K455" i="4"/>
  <c r="I455" i="1"/>
  <c r="O458" i="4"/>
  <c r="L458" i="1"/>
  <c r="O458" i="1" s="1"/>
  <c r="K468" i="4"/>
  <c r="I468" i="1"/>
  <c r="K468" i="1" s="1"/>
  <c r="P57" i="6"/>
  <c r="K149" i="6"/>
  <c r="L224" i="6"/>
  <c r="O224" i="6" s="1"/>
  <c r="O384" i="9"/>
  <c r="L33" i="9"/>
  <c r="O33" i="9" s="1"/>
  <c r="J499" i="1"/>
  <c r="K471" i="5"/>
  <c r="I471" i="1"/>
  <c r="K471" i="1" s="1"/>
  <c r="I88" i="1"/>
  <c r="L347" i="1"/>
  <c r="J489" i="1"/>
  <c r="J493" i="1"/>
  <c r="K501" i="2"/>
  <c r="I501" i="1"/>
  <c r="K501" i="1" s="1"/>
  <c r="K618" i="3"/>
  <c r="J505" i="1"/>
  <c r="J509" i="1"/>
  <c r="K621" i="16"/>
  <c r="K620" i="16"/>
  <c r="J611" i="1"/>
  <c r="K611" i="18"/>
  <c r="O565" i="5"/>
  <c r="L565" i="1"/>
  <c r="O565" i="1" s="1"/>
  <c r="O600" i="5"/>
  <c r="L600" i="1"/>
  <c r="O600" i="1" s="1"/>
  <c r="J362" i="1"/>
  <c r="J368" i="1"/>
  <c r="N380" i="1"/>
  <c r="N384" i="1"/>
  <c r="J392" i="1"/>
  <c r="J398" i="1"/>
  <c r="J402" i="1"/>
  <c r="O564" i="3"/>
  <c r="K343" i="5"/>
  <c r="I343" i="1"/>
  <c r="K397" i="8"/>
  <c r="I397" i="1"/>
  <c r="O405" i="8"/>
  <c r="L405" i="1"/>
  <c r="O405" i="1" s="1"/>
  <c r="J450" i="1"/>
  <c r="I238" i="1"/>
  <c r="K238" i="1" s="1"/>
  <c r="O347" i="2"/>
  <c r="N536" i="1"/>
  <c r="J550" i="1"/>
  <c r="N553" i="1"/>
  <c r="N564" i="1"/>
  <c r="K579" i="4"/>
  <c r="I579" i="1"/>
  <c r="K579" i="1" s="1"/>
  <c r="N587" i="1"/>
  <c r="K596" i="4"/>
  <c r="I596" i="1"/>
  <c r="K596" i="1" s="1"/>
  <c r="I612" i="1"/>
  <c r="K92" i="5"/>
  <c r="L144" i="5"/>
  <c r="O144" i="5" s="1"/>
  <c r="I109" i="1"/>
  <c r="I339" i="1"/>
  <c r="K339" i="1" s="1"/>
  <c r="K368" i="3"/>
  <c r="I368" i="1"/>
  <c r="K478" i="3"/>
  <c r="I478" i="1"/>
  <c r="K478" i="1" s="1"/>
  <c r="K486" i="3"/>
  <c r="I486" i="1"/>
  <c r="K486" i="1" s="1"/>
  <c r="K490" i="3"/>
  <c r="I490" i="1"/>
  <c r="K490" i="1" s="1"/>
  <c r="L537" i="1"/>
  <c r="J513" i="1"/>
  <c r="J517" i="1"/>
  <c r="J529" i="1"/>
  <c r="J575" i="1"/>
  <c r="K396" i="17"/>
  <c r="J396" i="1"/>
  <c r="O404" i="17"/>
  <c r="N404" i="1"/>
  <c r="O404" i="1" s="1"/>
  <c r="K496" i="17"/>
  <c r="I496" i="1"/>
  <c r="K496" i="1" s="1"/>
  <c r="K504" i="17"/>
  <c r="I504" i="1"/>
  <c r="K504" i="1" s="1"/>
  <c r="K420" i="5"/>
  <c r="I420" i="1"/>
  <c r="K483" i="5"/>
  <c r="I483" i="1"/>
  <c r="K483" i="1" s="1"/>
  <c r="I201" i="1"/>
  <c r="L258" i="1"/>
  <c r="O258" i="1" s="1"/>
  <c r="L351" i="1"/>
  <c r="O351" i="1" s="1"/>
  <c r="I494" i="1"/>
  <c r="K494" i="1" s="1"/>
  <c r="P70" i="2"/>
  <c r="M68" i="2"/>
  <c r="P68" i="2" s="1"/>
  <c r="L144" i="2"/>
  <c r="O144" i="2" s="1"/>
  <c r="K201" i="3"/>
  <c r="L275" i="3"/>
  <c r="L273" i="3" s="1"/>
  <c r="L271" i="3" s="1"/>
  <c r="K350" i="3"/>
  <c r="O406" i="3"/>
  <c r="K507" i="7"/>
  <c r="I507" i="1"/>
  <c r="K507" i="1" s="1"/>
  <c r="K511" i="7"/>
  <c r="I511" i="1"/>
  <c r="K511" i="1" s="1"/>
  <c r="K515" i="7"/>
  <c r="I515" i="1"/>
  <c r="K515" i="1" s="1"/>
  <c r="L456" i="1"/>
  <c r="O456" i="1" s="1"/>
  <c r="O552" i="2"/>
  <c r="L552" i="1"/>
  <c r="O552" i="1" s="1"/>
  <c r="O567" i="2"/>
  <c r="L567" i="1"/>
  <c r="O567" i="1" s="1"/>
  <c r="O597" i="2"/>
  <c r="J369" i="1"/>
  <c r="J373" i="1"/>
  <c r="J377" i="1"/>
  <c r="N403" i="1"/>
  <c r="N408" i="1"/>
  <c r="J420" i="1"/>
  <c r="N436" i="1"/>
  <c r="N441" i="1"/>
  <c r="J449" i="1"/>
  <c r="J454" i="1"/>
  <c r="J497" i="1"/>
  <c r="M292" i="2"/>
  <c r="P292" i="2" s="1"/>
  <c r="J300" i="1"/>
  <c r="O439" i="2"/>
  <c r="N456" i="1"/>
  <c r="I482" i="1"/>
  <c r="J549" i="1"/>
  <c r="N558" i="1"/>
  <c r="L564" i="1"/>
  <c r="K264" i="4"/>
  <c r="K421" i="5"/>
  <c r="K425" i="5"/>
  <c r="K199" i="6"/>
  <c r="K265" i="6"/>
  <c r="K431" i="6"/>
  <c r="K173" i="7"/>
  <c r="O404" i="7"/>
  <c r="K421" i="7"/>
  <c r="K425" i="7"/>
  <c r="K345" i="8"/>
  <c r="K616" i="8"/>
  <c r="N43" i="9"/>
  <c r="P43" i="9" s="1"/>
  <c r="K498" i="9"/>
  <c r="P224" i="10"/>
  <c r="K343" i="11"/>
  <c r="K591" i="11"/>
  <c r="N252" i="13"/>
  <c r="N250" i="13" s="1"/>
  <c r="L24" i="14"/>
  <c r="O24" i="14" s="1"/>
  <c r="O349" i="14"/>
  <c r="K328" i="15"/>
  <c r="K340" i="15"/>
  <c r="O437" i="15"/>
  <c r="O597" i="15"/>
  <c r="K340" i="17"/>
  <c r="N32" i="17"/>
  <c r="N30" i="17" s="1"/>
  <c r="L32" i="17"/>
  <c r="L30" i="17" s="1"/>
  <c r="K473" i="17"/>
  <c r="N120" i="18"/>
  <c r="N118" i="18" s="1"/>
  <c r="O406" i="18"/>
  <c r="O582" i="18"/>
  <c r="J88" i="1"/>
  <c r="J286" i="1"/>
  <c r="P314" i="2"/>
  <c r="K420" i="2"/>
  <c r="K428" i="2"/>
  <c r="K432" i="2"/>
  <c r="J453" i="1"/>
  <c r="N568" i="1"/>
  <c r="O582" i="2"/>
  <c r="K499" i="3"/>
  <c r="K622" i="3"/>
  <c r="K200" i="4"/>
  <c r="K189" i="10"/>
  <c r="L275" i="11"/>
  <c r="O275" i="11" s="1"/>
  <c r="K498" i="11"/>
  <c r="K372" i="13"/>
  <c r="K431" i="14"/>
  <c r="O435" i="14"/>
  <c r="O439" i="14"/>
  <c r="L45" i="15"/>
  <c r="L43" i="15" s="1"/>
  <c r="P57" i="15"/>
  <c r="K80" i="15"/>
  <c r="J159" i="1"/>
  <c r="J170" i="1"/>
  <c r="J176" i="1"/>
  <c r="J197" i="1"/>
  <c r="J219" i="1"/>
  <c r="J263" i="1"/>
  <c r="K309" i="2"/>
  <c r="J467" i="1"/>
  <c r="J471" i="1"/>
  <c r="J498" i="1"/>
  <c r="J502" i="1"/>
  <c r="J514" i="1"/>
  <c r="I518" i="1"/>
  <c r="I522" i="1"/>
  <c r="I526" i="1"/>
  <c r="I530" i="1"/>
  <c r="O533" i="2"/>
  <c r="N292" i="4"/>
  <c r="N290" i="4" s="1"/>
  <c r="N312" i="4"/>
  <c r="N310" i="4" s="1"/>
  <c r="K435" i="5"/>
  <c r="K618" i="5"/>
  <c r="L144" i="6"/>
  <c r="O144" i="6" s="1"/>
  <c r="K266" i="6"/>
  <c r="O385" i="6"/>
  <c r="K418" i="7"/>
  <c r="K426" i="7"/>
  <c r="O380" i="8"/>
  <c r="L45" i="9"/>
  <c r="O45" i="9" s="1"/>
  <c r="K381" i="9"/>
  <c r="K499" i="9"/>
  <c r="K397" i="10"/>
  <c r="O401" i="10"/>
  <c r="K580" i="11"/>
  <c r="K113" i="12"/>
  <c r="K249" i="12"/>
  <c r="L294" i="12"/>
  <c r="O294" i="12" s="1"/>
  <c r="K593" i="13"/>
  <c r="K634" i="13"/>
  <c r="O582" i="14"/>
  <c r="L224" i="15"/>
  <c r="L222" i="15" s="1"/>
  <c r="L220" i="15" s="1"/>
  <c r="K426" i="15"/>
  <c r="K435" i="15"/>
  <c r="O352" i="16"/>
  <c r="K593" i="16"/>
  <c r="K589" i="18"/>
  <c r="N55" i="2"/>
  <c r="N53" i="2" s="1"/>
  <c r="J135" i="1"/>
  <c r="N331" i="2"/>
  <c r="N329" i="2" s="1"/>
  <c r="J366" i="1"/>
  <c r="J433" i="1"/>
  <c r="J491" i="1"/>
  <c r="J495" i="1"/>
  <c r="K499" i="2"/>
  <c r="J576" i="1"/>
  <c r="I589" i="1"/>
  <c r="J596" i="1"/>
  <c r="N599" i="1"/>
  <c r="N605" i="1"/>
  <c r="I616" i="1"/>
  <c r="K111" i="3"/>
  <c r="N120" i="3"/>
  <c r="N118" i="3" s="1"/>
  <c r="L254" i="3"/>
  <c r="O254" i="3" s="1"/>
  <c r="K264" i="3"/>
  <c r="O352" i="3"/>
  <c r="K423" i="4"/>
  <c r="N292" i="5"/>
  <c r="N290" i="5" s="1"/>
  <c r="N312" i="5"/>
  <c r="N310" i="5" s="1"/>
  <c r="K626" i="5"/>
  <c r="N55" i="6"/>
  <c r="N53" i="6" s="1"/>
  <c r="N120" i="6"/>
  <c r="N118" i="6" s="1"/>
  <c r="N120" i="8"/>
  <c r="N118" i="8" s="1"/>
  <c r="N142" i="8"/>
  <c r="N140" i="8" s="1"/>
  <c r="K189" i="8"/>
  <c r="K416" i="8"/>
  <c r="O383" i="11"/>
  <c r="K398" i="13"/>
  <c r="K474" i="14"/>
  <c r="N312" i="17"/>
  <c r="N310" i="17" s="1"/>
  <c r="J130" i="1"/>
  <c r="L353" i="1"/>
  <c r="O353" i="1" s="1"/>
  <c r="K425" i="2"/>
  <c r="J455" i="1"/>
  <c r="K464" i="2"/>
  <c r="J507" i="1"/>
  <c r="J511" i="1"/>
  <c r="J589" i="1"/>
  <c r="K597" i="3"/>
  <c r="K229" i="4"/>
  <c r="L275" i="4"/>
  <c r="O275" i="4" s="1"/>
  <c r="K113" i="5"/>
  <c r="O435" i="5"/>
  <c r="K466" i="5"/>
  <c r="K619" i="5"/>
  <c r="K164" i="6"/>
  <c r="P254" i="6"/>
  <c r="K421" i="6"/>
  <c r="K597" i="6"/>
  <c r="K350" i="7"/>
  <c r="K368" i="7"/>
  <c r="K372" i="7"/>
  <c r="O455" i="7"/>
  <c r="N31" i="8"/>
  <c r="N29" i="8" s="1"/>
  <c r="O584" i="9"/>
  <c r="K402" i="10"/>
  <c r="K422" i="10"/>
  <c r="P70" i="11"/>
  <c r="K158" i="11"/>
  <c r="K185" i="11"/>
  <c r="N68" i="12"/>
  <c r="N66" i="12" s="1"/>
  <c r="K343" i="12"/>
  <c r="N31" i="12"/>
  <c r="N29" i="12" s="1"/>
  <c r="O564" i="12"/>
  <c r="O347" i="13"/>
  <c r="N31" i="14"/>
  <c r="N29" i="14" s="1"/>
  <c r="K589" i="14"/>
  <c r="N120" i="15"/>
  <c r="N118" i="15" s="1"/>
  <c r="L314" i="15"/>
  <c r="O314" i="15" s="1"/>
  <c r="O380" i="15"/>
  <c r="K431" i="15"/>
  <c r="N142" i="17"/>
  <c r="N140" i="17" s="1"/>
  <c r="O553" i="17"/>
  <c r="M45" i="1"/>
  <c r="J86" i="1"/>
  <c r="J445" i="1"/>
  <c r="O459" i="2"/>
  <c r="N551" i="1"/>
  <c r="N555" i="1"/>
  <c r="J561" i="1"/>
  <c r="K381" i="5"/>
  <c r="O385" i="5"/>
  <c r="K416" i="5"/>
  <c r="K533" i="5"/>
  <c r="O568" i="5"/>
  <c r="O599" i="5"/>
  <c r="P45" i="6"/>
  <c r="K201" i="8"/>
  <c r="K219" i="9"/>
  <c r="O74" i="10"/>
  <c r="K249" i="11"/>
  <c r="K372" i="11"/>
  <c r="O380" i="11"/>
  <c r="K482" i="13"/>
  <c r="N312" i="14"/>
  <c r="N310" i="14" s="1"/>
  <c r="K429" i="14"/>
  <c r="O347" i="17"/>
  <c r="K416" i="17"/>
  <c r="O537" i="17"/>
  <c r="L224" i="18"/>
  <c r="L222" i="18" s="1"/>
  <c r="L220" i="18" s="1"/>
  <c r="K435" i="6"/>
  <c r="K235" i="7"/>
  <c r="O385" i="7"/>
  <c r="K416" i="7"/>
  <c r="K420" i="7"/>
  <c r="K424" i="7"/>
  <c r="K428" i="7"/>
  <c r="O102" i="8"/>
  <c r="K370" i="8"/>
  <c r="O337" i="9"/>
  <c r="K465" i="9"/>
  <c r="P333" i="10"/>
  <c r="O406" i="10"/>
  <c r="K431" i="10"/>
  <c r="O435" i="10"/>
  <c r="K482" i="10"/>
  <c r="L45" i="11"/>
  <c r="O45" i="11" s="1"/>
  <c r="L70" i="11"/>
  <c r="L68" i="11" s="1"/>
  <c r="K186" i="11"/>
  <c r="L294" i="11"/>
  <c r="O294" i="11" s="1"/>
  <c r="O385" i="11"/>
  <c r="K449" i="11"/>
  <c r="K564" i="11"/>
  <c r="P98" i="12"/>
  <c r="K111" i="12"/>
  <c r="K328" i="12"/>
  <c r="K349" i="12"/>
  <c r="K499" i="12"/>
  <c r="O533" i="12"/>
  <c r="O599" i="12"/>
  <c r="K629" i="12"/>
  <c r="P333" i="13"/>
  <c r="K498" i="13"/>
  <c r="O537" i="13"/>
  <c r="K93" i="14"/>
  <c r="K200" i="14"/>
  <c r="M312" i="14"/>
  <c r="M310" i="14" s="1"/>
  <c r="P310" i="14" s="1"/>
  <c r="K380" i="14"/>
  <c r="K417" i="14"/>
  <c r="O584" i="14"/>
  <c r="O537" i="15"/>
  <c r="K423" i="16"/>
  <c r="K632" i="16"/>
  <c r="K185" i="17"/>
  <c r="O437" i="17"/>
  <c r="K81" i="18"/>
  <c r="K110" i="18"/>
  <c r="K265" i="18"/>
  <c r="P275" i="18"/>
  <c r="K304" i="18"/>
  <c r="O347" i="18"/>
  <c r="O564" i="18"/>
  <c r="O568" i="18"/>
  <c r="L122" i="2"/>
  <c r="L120" i="2" s="1"/>
  <c r="L118" i="2" s="1"/>
  <c r="K324" i="2"/>
  <c r="K474" i="2"/>
  <c r="K83" i="3"/>
  <c r="J521" i="1"/>
  <c r="J525" i="1"/>
  <c r="J533" i="1"/>
  <c r="L580" i="1"/>
  <c r="O580" i="1" s="1"/>
  <c r="J608" i="1"/>
  <c r="J634" i="1"/>
  <c r="J504" i="1"/>
  <c r="J508" i="1"/>
  <c r="I499" i="1"/>
  <c r="K499" i="1" s="1"/>
  <c r="J510" i="1"/>
  <c r="O564" i="16"/>
  <c r="N222" i="2"/>
  <c r="N220" i="2" s="1"/>
  <c r="K285" i="2"/>
  <c r="K421" i="2"/>
  <c r="K88" i="3"/>
  <c r="L144" i="3"/>
  <c r="L142" i="3" s="1"/>
  <c r="K200" i="3"/>
  <c r="K396" i="3"/>
  <c r="J494" i="1"/>
  <c r="N68" i="4"/>
  <c r="N66" i="4" s="1"/>
  <c r="O457" i="4"/>
  <c r="N462" i="1"/>
  <c r="I614" i="1"/>
  <c r="I618" i="1"/>
  <c r="I622" i="1"/>
  <c r="I626" i="1"/>
  <c r="J82" i="1"/>
  <c r="I235" i="1"/>
  <c r="J242" i="1"/>
  <c r="L256" i="1"/>
  <c r="J282" i="1"/>
  <c r="J289" i="1"/>
  <c r="L295" i="1"/>
  <c r="L315" i="1"/>
  <c r="P337" i="5"/>
  <c r="K402" i="5"/>
  <c r="O406" i="5"/>
  <c r="N438" i="1"/>
  <c r="J492" i="1"/>
  <c r="K589" i="5"/>
  <c r="K628" i="5"/>
  <c r="K92" i="6"/>
  <c r="P98" i="6"/>
  <c r="K111" i="6"/>
  <c r="K132" i="6"/>
  <c r="O347" i="6"/>
  <c r="O459" i="6"/>
  <c r="K465" i="6"/>
  <c r="K473" i="6"/>
  <c r="K547" i="6"/>
  <c r="K81" i="7"/>
  <c r="P224" i="7"/>
  <c r="I367" i="7"/>
  <c r="K367" i="7" s="1"/>
  <c r="K380" i="7"/>
  <c r="K450" i="7"/>
  <c r="K580" i="7"/>
  <c r="O49" i="8"/>
  <c r="K83" i="8"/>
  <c r="K93" i="8"/>
  <c r="P98" i="8"/>
  <c r="K249" i="8"/>
  <c r="K267" i="8"/>
  <c r="N32" i="8"/>
  <c r="N30" i="8" s="1"/>
  <c r="K375" i="8"/>
  <c r="K380" i="8"/>
  <c r="K633" i="8"/>
  <c r="P314" i="9"/>
  <c r="M312" i="9"/>
  <c r="P312" i="9" s="1"/>
  <c r="O404" i="9"/>
  <c r="K417" i="9"/>
  <c r="K429" i="9"/>
  <c r="P294" i="14"/>
  <c r="M292" i="14"/>
  <c r="P292" i="14" s="1"/>
  <c r="L57" i="3"/>
  <c r="L55" i="3" s="1"/>
  <c r="K285" i="3"/>
  <c r="K401" i="3"/>
  <c r="K425" i="3"/>
  <c r="K429" i="3"/>
  <c r="J475" i="1"/>
  <c r="K176" i="4"/>
  <c r="K219" i="4"/>
  <c r="J417" i="1"/>
  <c r="J429" i="1"/>
  <c r="J434" i="1"/>
  <c r="I517" i="1"/>
  <c r="I521" i="1"/>
  <c r="I529" i="1"/>
  <c r="I533" i="1"/>
  <c r="N541" i="1"/>
  <c r="N552" i="1"/>
  <c r="N556" i="1"/>
  <c r="N34" i="6"/>
  <c r="N14" i="6" s="1"/>
  <c r="M312" i="2"/>
  <c r="M310" i="2" s="1"/>
  <c r="K380" i="2"/>
  <c r="K533" i="2"/>
  <c r="K573" i="2"/>
  <c r="J89" i="1"/>
  <c r="J218" i="1"/>
  <c r="N222" i="3"/>
  <c r="N220" i="3" s="1"/>
  <c r="I519" i="1"/>
  <c r="I523" i="1"/>
  <c r="I527" i="1"/>
  <c r="I531" i="1"/>
  <c r="J546" i="1"/>
  <c r="N586" i="1"/>
  <c r="J591" i="1"/>
  <c r="J595" i="1"/>
  <c r="I615" i="1"/>
  <c r="I623" i="1"/>
  <c r="J106" i="1"/>
  <c r="I249" i="1"/>
  <c r="N254" i="1"/>
  <c r="K613" i="4"/>
  <c r="L33" i="5"/>
  <c r="O33" i="5" s="1"/>
  <c r="P57" i="5"/>
  <c r="P70" i="5"/>
  <c r="O347" i="5"/>
  <c r="J400" i="1"/>
  <c r="J419" i="1"/>
  <c r="J423" i="1"/>
  <c r="J481" i="1"/>
  <c r="K93" i="6"/>
  <c r="K112" i="6"/>
  <c r="K133" i="6"/>
  <c r="K158" i="6"/>
  <c r="N312" i="6"/>
  <c r="N310" i="6" s="1"/>
  <c r="K432" i="6"/>
  <c r="K466" i="6"/>
  <c r="K628" i="6"/>
  <c r="L314" i="7"/>
  <c r="O314" i="7" s="1"/>
  <c r="K376" i="7"/>
  <c r="K473" i="7"/>
  <c r="K112" i="8"/>
  <c r="L144" i="8"/>
  <c r="O144" i="8" s="1"/>
  <c r="P275" i="8"/>
  <c r="O401" i="8"/>
  <c r="K418" i="8"/>
  <c r="N33" i="8"/>
  <c r="N13" i="8" s="1"/>
  <c r="K464" i="8"/>
  <c r="K630" i="8"/>
  <c r="N273" i="10"/>
  <c r="N271" i="10" s="1"/>
  <c r="P98" i="11"/>
  <c r="M96" i="11"/>
  <c r="P96" i="11" s="1"/>
  <c r="K199" i="2"/>
  <c r="K235" i="2"/>
  <c r="L254" i="2"/>
  <c r="O254" i="2" s="1"/>
  <c r="L333" i="2"/>
  <c r="O333" i="2" s="1"/>
  <c r="K631" i="2"/>
  <c r="K249" i="3"/>
  <c r="L314" i="3"/>
  <c r="L312" i="3" s="1"/>
  <c r="O312" i="3" s="1"/>
  <c r="I430" i="1"/>
  <c r="K430" i="1" s="1"/>
  <c r="N96" i="4"/>
  <c r="N94" i="4" s="1"/>
  <c r="J380" i="1"/>
  <c r="N32" i="4"/>
  <c r="N30" i="4" s="1"/>
  <c r="N389" i="1"/>
  <c r="J464" i="1"/>
  <c r="O533" i="4"/>
  <c r="K93" i="5"/>
  <c r="K270" i="5"/>
  <c r="L275" i="5"/>
  <c r="L273" i="5" s="1"/>
  <c r="K285" i="5"/>
  <c r="K396" i="5"/>
  <c r="N440" i="1"/>
  <c r="I449" i="1"/>
  <c r="K474" i="5"/>
  <c r="O597" i="5"/>
  <c r="L45" i="6"/>
  <c r="O45" i="6" s="1"/>
  <c r="K264" i="6"/>
  <c r="N292" i="6"/>
  <c r="N290" i="6" s="1"/>
  <c r="K497" i="6"/>
  <c r="K620" i="6"/>
  <c r="K343" i="7"/>
  <c r="O347" i="7"/>
  <c r="L34" i="8"/>
  <c r="N273" i="8"/>
  <c r="N271" i="8" s="1"/>
  <c r="P254" i="9"/>
  <c r="P294" i="11"/>
  <c r="M292" i="11"/>
  <c r="M290" i="11" s="1"/>
  <c r="P290" i="11" s="1"/>
  <c r="N33" i="13"/>
  <c r="N13" i="13" s="1"/>
  <c r="O455" i="2"/>
  <c r="I82" i="1"/>
  <c r="K110" i="3"/>
  <c r="J114" i="1"/>
  <c r="J391" i="1"/>
  <c r="J413" i="1"/>
  <c r="I473" i="1"/>
  <c r="J484" i="1"/>
  <c r="J488" i="1"/>
  <c r="J83" i="1"/>
  <c r="J131" i="1"/>
  <c r="N144" i="1"/>
  <c r="J155" i="1"/>
  <c r="J215" i="1"/>
  <c r="K350" i="4"/>
  <c r="K622" i="4"/>
  <c r="J428" i="1"/>
  <c r="J432" i="1"/>
  <c r="N31" i="5"/>
  <c r="N29" i="5" s="1"/>
  <c r="J501" i="1"/>
  <c r="K80" i="6"/>
  <c r="K84" i="6"/>
  <c r="K113" i="6"/>
  <c r="K345" i="6"/>
  <c r="O349" i="6"/>
  <c r="K380" i="6"/>
  <c r="K425" i="6"/>
  <c r="K533" i="6"/>
  <c r="K573" i="6"/>
  <c r="K624" i="6"/>
  <c r="K633" i="6"/>
  <c r="K164" i="7"/>
  <c r="P45" i="8"/>
  <c r="K113" i="8"/>
  <c r="K398" i="8"/>
  <c r="K419" i="8"/>
  <c r="K427" i="8"/>
  <c r="O459" i="8"/>
  <c r="N142" i="12"/>
  <c r="N140" i="12" s="1"/>
  <c r="K200" i="2"/>
  <c r="O385" i="2"/>
  <c r="K423" i="2"/>
  <c r="O537" i="2"/>
  <c r="K551" i="2"/>
  <c r="K560" i="2"/>
  <c r="K138" i="3"/>
  <c r="K267" i="3"/>
  <c r="P333" i="3"/>
  <c r="K629" i="3"/>
  <c r="L45" i="4"/>
  <c r="L43" i="4" s="1"/>
  <c r="L41" i="4" s="1"/>
  <c r="L70" i="4"/>
  <c r="O70" i="4" s="1"/>
  <c r="K93" i="4"/>
  <c r="K398" i="4"/>
  <c r="N582" i="1"/>
  <c r="N588" i="1"/>
  <c r="J620" i="1"/>
  <c r="J629" i="1"/>
  <c r="K498" i="5"/>
  <c r="N96" i="6"/>
  <c r="N94" i="6" s="1"/>
  <c r="L24" i="6"/>
  <c r="O24" i="6" s="1"/>
  <c r="N222" i="8"/>
  <c r="N220" i="8" s="1"/>
  <c r="N273" i="9"/>
  <c r="N271" i="9" s="1"/>
  <c r="M68" i="10"/>
  <c r="M66" i="10" s="1"/>
  <c r="N68" i="17"/>
  <c r="N66" i="17" s="1"/>
  <c r="N68" i="2"/>
  <c r="N66" i="2" s="1"/>
  <c r="N435" i="1"/>
  <c r="N439" i="1"/>
  <c r="J448" i="1"/>
  <c r="J452" i="1"/>
  <c r="N461" i="1"/>
  <c r="K466" i="3"/>
  <c r="K474" i="3"/>
  <c r="L57" i="4"/>
  <c r="O57" i="4" s="1"/>
  <c r="O102" i="4"/>
  <c r="K164" i="4"/>
  <c r="K185" i="4"/>
  <c r="K328" i="4"/>
  <c r="O385" i="4"/>
  <c r="K416" i="4"/>
  <c r="K424" i="4"/>
  <c r="K428" i="4"/>
  <c r="K432" i="4"/>
  <c r="N538" i="1"/>
  <c r="L551" i="1"/>
  <c r="N569" i="1"/>
  <c r="K580" i="4"/>
  <c r="K589" i="4"/>
  <c r="K597" i="4"/>
  <c r="P45" i="5"/>
  <c r="K199" i="5"/>
  <c r="N252" i="5"/>
  <c r="N250" i="5" s="1"/>
  <c r="O401" i="5"/>
  <c r="K615" i="5"/>
  <c r="K110" i="6"/>
  <c r="P122" i="6"/>
  <c r="P144" i="6"/>
  <c r="K173" i="6"/>
  <c r="K189" i="6"/>
  <c r="K200" i="6"/>
  <c r="L275" i="6"/>
  <c r="O275" i="6" s="1"/>
  <c r="K285" i="6"/>
  <c r="K372" i="6"/>
  <c r="K376" i="6"/>
  <c r="O380" i="6"/>
  <c r="O401" i="6"/>
  <c r="K418" i="6"/>
  <c r="K422" i="6"/>
  <c r="K426" i="6"/>
  <c r="K430" i="6"/>
  <c r="K630" i="6"/>
  <c r="L70" i="7"/>
  <c r="O70" i="7" s="1"/>
  <c r="L275" i="7"/>
  <c r="O275" i="7" s="1"/>
  <c r="O352" i="7"/>
  <c r="K449" i="7"/>
  <c r="O457" i="7"/>
  <c r="N32" i="7"/>
  <c r="N30" i="7" s="1"/>
  <c r="O568" i="7"/>
  <c r="K64" i="8"/>
  <c r="K213" i="8"/>
  <c r="L224" i="8"/>
  <c r="O224" i="8" s="1"/>
  <c r="P333" i="8"/>
  <c r="K340" i="8"/>
  <c r="N34" i="8"/>
  <c r="N14" i="8" s="1"/>
  <c r="K547" i="8"/>
  <c r="O599" i="8"/>
  <c r="K632" i="8"/>
  <c r="K622" i="13"/>
  <c r="K624" i="13"/>
  <c r="K621" i="13"/>
  <c r="K623" i="13"/>
  <c r="K620" i="13"/>
  <c r="K450" i="9"/>
  <c r="K455" i="9"/>
  <c r="O533" i="9"/>
  <c r="K593" i="9"/>
  <c r="K597" i="9"/>
  <c r="K343" i="10"/>
  <c r="K498" i="10"/>
  <c r="O535" i="10"/>
  <c r="O601" i="10"/>
  <c r="K631" i="10"/>
  <c r="K64" i="11"/>
  <c r="K264" i="11"/>
  <c r="O349" i="11"/>
  <c r="O459" i="11"/>
  <c r="K465" i="11"/>
  <c r="K635" i="11"/>
  <c r="K149" i="12"/>
  <c r="K267" i="12"/>
  <c r="L333" i="12"/>
  <c r="O333" i="12" s="1"/>
  <c r="K341" i="12"/>
  <c r="N32" i="12"/>
  <c r="N30" i="12" s="1"/>
  <c r="K396" i="12"/>
  <c r="K421" i="12"/>
  <c r="K425" i="12"/>
  <c r="K634" i="12"/>
  <c r="K132" i="13"/>
  <c r="K164" i="13"/>
  <c r="K427" i="13"/>
  <c r="O435" i="13"/>
  <c r="K466" i="13"/>
  <c r="K589" i="13"/>
  <c r="K219" i="14"/>
  <c r="L224" i="14"/>
  <c r="L222" i="14" s="1"/>
  <c r="K497" i="14"/>
  <c r="K635" i="14"/>
  <c r="K372" i="15"/>
  <c r="O406" i="15"/>
  <c r="K84" i="16"/>
  <c r="K270" i="16"/>
  <c r="L314" i="16"/>
  <c r="L312" i="16" s="1"/>
  <c r="O312" i="16" s="1"/>
  <c r="O354" i="16"/>
  <c r="K376" i="16"/>
  <c r="K419" i="16"/>
  <c r="K427" i="16"/>
  <c r="K435" i="16"/>
  <c r="K481" i="16"/>
  <c r="K547" i="16"/>
  <c r="O599" i="16"/>
  <c r="K110" i="17"/>
  <c r="L224" i="17"/>
  <c r="O224" i="17" s="1"/>
  <c r="K266" i="17"/>
  <c r="K328" i="17"/>
  <c r="L333" i="17"/>
  <c r="O333" i="17" s="1"/>
  <c r="K341" i="17"/>
  <c r="K482" i="17"/>
  <c r="K497" i="17"/>
  <c r="O601" i="17"/>
  <c r="K173" i="18"/>
  <c r="L314" i="18"/>
  <c r="O314" i="18" s="1"/>
  <c r="O383" i="18"/>
  <c r="K397" i="18"/>
  <c r="K455" i="18"/>
  <c r="K628" i="18"/>
  <c r="L98" i="9"/>
  <c r="O98" i="9" s="1"/>
  <c r="L144" i="9"/>
  <c r="O144" i="9" s="1"/>
  <c r="O349" i="9"/>
  <c r="O401" i="9"/>
  <c r="K418" i="9"/>
  <c r="K426" i="9"/>
  <c r="O455" i="9"/>
  <c r="K547" i="9"/>
  <c r="O580" i="9"/>
  <c r="O597" i="9"/>
  <c r="O601" i="9"/>
  <c r="N68" i="10"/>
  <c r="K450" i="10"/>
  <c r="K499" i="10"/>
  <c r="K618" i="10"/>
  <c r="K635" i="10"/>
  <c r="K65" i="11"/>
  <c r="K138" i="11"/>
  <c r="L144" i="11"/>
  <c r="L142" i="11" s="1"/>
  <c r="K200" i="11"/>
  <c r="K398" i="11"/>
  <c r="K466" i="11"/>
  <c r="K628" i="11"/>
  <c r="P275" i="12"/>
  <c r="K375" i="12"/>
  <c r="K430" i="12"/>
  <c r="K464" i="12"/>
  <c r="K573" i="12"/>
  <c r="O597" i="12"/>
  <c r="O601" i="12"/>
  <c r="L70" i="13"/>
  <c r="L68" i="13" s="1"/>
  <c r="O68" i="13" s="1"/>
  <c r="K229" i="13"/>
  <c r="L275" i="13"/>
  <c r="O275" i="13" s="1"/>
  <c r="K424" i="13"/>
  <c r="K432" i="13"/>
  <c r="O457" i="13"/>
  <c r="L254" i="14"/>
  <c r="O254" i="14" s="1"/>
  <c r="K328" i="14"/>
  <c r="K340" i="14"/>
  <c r="K396" i="14"/>
  <c r="K158" i="15"/>
  <c r="L275" i="15"/>
  <c r="O275" i="15" s="1"/>
  <c r="K285" i="15"/>
  <c r="K419" i="15"/>
  <c r="K285" i="16"/>
  <c r="K343" i="16"/>
  <c r="K416" i="16"/>
  <c r="K420" i="16"/>
  <c r="K424" i="16"/>
  <c r="O439" i="16"/>
  <c r="P254" i="17"/>
  <c r="N292" i="17"/>
  <c r="N290" i="17" s="1"/>
  <c r="K350" i="17"/>
  <c r="K423" i="17"/>
  <c r="K498" i="17"/>
  <c r="K533" i="17"/>
  <c r="K632" i="17"/>
  <c r="P122" i="18"/>
  <c r="K398" i="18"/>
  <c r="K402" i="18"/>
  <c r="K427" i="18"/>
  <c r="K435" i="18"/>
  <c r="K481" i="18"/>
  <c r="K597" i="18"/>
  <c r="K593" i="14"/>
  <c r="N68" i="15"/>
  <c r="N66" i="15" s="1"/>
  <c r="L144" i="17"/>
  <c r="O144" i="17" s="1"/>
  <c r="P294" i="17"/>
  <c r="N331" i="17"/>
  <c r="N329" i="17" s="1"/>
  <c r="K158" i="9"/>
  <c r="K87" i="10"/>
  <c r="L294" i="10"/>
  <c r="O294" i="10" s="1"/>
  <c r="L314" i="10"/>
  <c r="O314" i="10" s="1"/>
  <c r="K427" i="10"/>
  <c r="O537" i="10"/>
  <c r="K626" i="10"/>
  <c r="K416" i="11"/>
  <c r="K424" i="11"/>
  <c r="O582" i="11"/>
  <c r="K633" i="11"/>
  <c r="N96" i="12"/>
  <c r="N94" i="12" s="1"/>
  <c r="L32" i="13"/>
  <c r="L30" i="13" s="1"/>
  <c r="K455" i="13"/>
  <c r="K229" i="14"/>
  <c r="K345" i="14"/>
  <c r="O533" i="14"/>
  <c r="K551" i="14"/>
  <c r="M96" i="15"/>
  <c r="P96" i="15" s="1"/>
  <c r="K425" i="16"/>
  <c r="L34" i="16"/>
  <c r="K112" i="17"/>
  <c r="K420" i="17"/>
  <c r="O533" i="17"/>
  <c r="K623" i="17"/>
  <c r="P57" i="18"/>
  <c r="K306" i="18"/>
  <c r="O435" i="18"/>
  <c r="O439" i="18"/>
  <c r="K595" i="18"/>
  <c r="K376" i="9"/>
  <c r="K402" i="9"/>
  <c r="K427" i="9"/>
  <c r="L34" i="10"/>
  <c r="L32" i="11"/>
  <c r="L30" i="11" s="1"/>
  <c r="O354" i="13"/>
  <c r="K425" i="13"/>
  <c r="N120" i="14"/>
  <c r="N118" i="14" s="1"/>
  <c r="K499" i="14"/>
  <c r="K421" i="15"/>
  <c r="K424" i="15"/>
  <c r="N222" i="16"/>
  <c r="N220" i="16" s="1"/>
  <c r="K380" i="16"/>
  <c r="K450" i="16"/>
  <c r="K455" i="16"/>
  <c r="K464" i="16"/>
  <c r="O537" i="16"/>
  <c r="L24" i="17"/>
  <c r="O24" i="17" s="1"/>
  <c r="K133" i="17"/>
  <c r="K264" i="17"/>
  <c r="K343" i="17"/>
  <c r="M96" i="18"/>
  <c r="M94" i="18" s="1"/>
  <c r="O352" i="18"/>
  <c r="O347" i="9"/>
  <c r="K377" i="9"/>
  <c r="K533" i="9"/>
  <c r="O582" i="9"/>
  <c r="K633" i="9"/>
  <c r="K80" i="10"/>
  <c r="L98" i="10"/>
  <c r="L96" i="10" s="1"/>
  <c r="L122" i="10"/>
  <c r="O122" i="10" s="1"/>
  <c r="P275" i="10"/>
  <c r="K420" i="10"/>
  <c r="K428" i="10"/>
  <c r="K341" i="11"/>
  <c r="K421" i="11"/>
  <c r="O535" i="11"/>
  <c r="K630" i="11"/>
  <c r="K634" i="11"/>
  <c r="K432" i="12"/>
  <c r="K547" i="12"/>
  <c r="K117" i="13"/>
  <c r="K189" i="13"/>
  <c r="N312" i="13"/>
  <c r="N310" i="13" s="1"/>
  <c r="O401" i="13"/>
  <c r="K422" i="13"/>
  <c r="O455" i="13"/>
  <c r="K465" i="13"/>
  <c r="N273" i="14"/>
  <c r="N271" i="14" s="1"/>
  <c r="O354" i="14"/>
  <c r="K625" i="14"/>
  <c r="K64" i="15"/>
  <c r="P70" i="15"/>
  <c r="K375" i="15"/>
  <c r="O601" i="15"/>
  <c r="K132" i="16"/>
  <c r="L333" i="16"/>
  <c r="L331" i="16" s="1"/>
  <c r="O349" i="16"/>
  <c r="K422" i="16"/>
  <c r="K591" i="16"/>
  <c r="K595" i="16"/>
  <c r="K611" i="16"/>
  <c r="K113" i="17"/>
  <c r="K186" i="17"/>
  <c r="K265" i="17"/>
  <c r="N273" i="17"/>
  <c r="N271" i="17" s="1"/>
  <c r="K349" i="17"/>
  <c r="K421" i="17"/>
  <c r="K429" i="17"/>
  <c r="K464" i="17"/>
  <c r="K474" i="17"/>
  <c r="K597" i="17"/>
  <c r="L70" i="18"/>
  <c r="O70" i="18" s="1"/>
  <c r="K199" i="18"/>
  <c r="O404" i="18"/>
  <c r="K421" i="18"/>
  <c r="L102" i="1"/>
  <c r="I117" i="1"/>
  <c r="N224" i="1"/>
  <c r="I267" i="1"/>
  <c r="L403" i="1"/>
  <c r="O403" i="1" s="1"/>
  <c r="K632" i="2"/>
  <c r="J632" i="1"/>
  <c r="O435" i="4"/>
  <c r="L435" i="1"/>
  <c r="J451" i="1"/>
  <c r="I189" i="1"/>
  <c r="L279" i="1"/>
  <c r="O279" i="1" s="1"/>
  <c r="I372" i="1"/>
  <c r="N383" i="1"/>
  <c r="I466" i="1"/>
  <c r="K470" i="2"/>
  <c r="I470" i="1"/>
  <c r="K470" i="1" s="1"/>
  <c r="J473" i="1"/>
  <c r="J477" i="1"/>
  <c r="K500" i="2"/>
  <c r="I500" i="1"/>
  <c r="K500" i="1" s="1"/>
  <c r="K625" i="2"/>
  <c r="I620" i="1"/>
  <c r="K620" i="1" s="1"/>
  <c r="K505" i="5"/>
  <c r="I505" i="1"/>
  <c r="K505" i="1" s="1"/>
  <c r="K509" i="5"/>
  <c r="I509" i="1"/>
  <c r="K509" i="1" s="1"/>
  <c r="K488" i="2"/>
  <c r="I488" i="1"/>
  <c r="K488" i="1" s="1"/>
  <c r="I200" i="1"/>
  <c r="L384" i="1"/>
  <c r="O384" i="1" s="1"/>
  <c r="I450" i="1"/>
  <c r="J485" i="1"/>
  <c r="O566" i="2"/>
  <c r="L566" i="1"/>
  <c r="O536" i="3"/>
  <c r="L536" i="1"/>
  <c r="O536" i="1" s="1"/>
  <c r="N572" i="1"/>
  <c r="K590" i="3"/>
  <c r="I590" i="1"/>
  <c r="K590" i="1" s="1"/>
  <c r="K594" i="3"/>
  <c r="I594" i="1"/>
  <c r="K594" i="1" s="1"/>
  <c r="K547" i="4"/>
  <c r="I547" i="1"/>
  <c r="K560" i="4"/>
  <c r="J560" i="1"/>
  <c r="K576" i="4"/>
  <c r="I576" i="1"/>
  <c r="K576" i="1" s="1"/>
  <c r="K484" i="2"/>
  <c r="I484" i="1"/>
  <c r="K484" i="1" s="1"/>
  <c r="L49" i="1"/>
  <c r="M98" i="1"/>
  <c r="K634" i="2"/>
  <c r="I634" i="1"/>
  <c r="K514" i="3"/>
  <c r="I514" i="1"/>
  <c r="K514" i="1" s="1"/>
  <c r="K482" i="4"/>
  <c r="J482" i="1"/>
  <c r="N22" i="5"/>
  <c r="K477" i="3"/>
  <c r="I477" i="1"/>
  <c r="K477" i="1" s="1"/>
  <c r="L228" i="1"/>
  <c r="O228" i="1" s="1"/>
  <c r="J573" i="1"/>
  <c r="K475" i="2"/>
  <c r="I475" i="1"/>
  <c r="K475" i="1" s="1"/>
  <c r="K479" i="2"/>
  <c r="I479" i="1"/>
  <c r="K479" i="1" s="1"/>
  <c r="J577" i="1"/>
  <c r="P314" i="3"/>
  <c r="M312" i="3"/>
  <c r="P312" i="3" s="1"/>
  <c r="K487" i="3"/>
  <c r="I487" i="1"/>
  <c r="K487" i="1" s="1"/>
  <c r="K491" i="3"/>
  <c r="I491" i="1"/>
  <c r="K491" i="1" s="1"/>
  <c r="K467" i="4"/>
  <c r="I467" i="1"/>
  <c r="K467" i="1" s="1"/>
  <c r="K503" i="5"/>
  <c r="I503" i="1"/>
  <c r="K503" i="1" s="1"/>
  <c r="K422" i="2"/>
  <c r="I422" i="1"/>
  <c r="K506" i="2"/>
  <c r="I506" i="1"/>
  <c r="K506" i="1" s="1"/>
  <c r="K510" i="2"/>
  <c r="I510" i="1"/>
  <c r="K510" i="1" s="1"/>
  <c r="K472" i="3"/>
  <c r="I472" i="1"/>
  <c r="K472" i="1" s="1"/>
  <c r="K551" i="3"/>
  <c r="I551" i="1"/>
  <c r="K560" i="3"/>
  <c r="I560" i="1"/>
  <c r="O568" i="3"/>
  <c r="L568" i="1"/>
  <c r="K575" i="3"/>
  <c r="I575" i="1"/>
  <c r="O598" i="3"/>
  <c r="L598" i="1"/>
  <c r="O598" i="1" s="1"/>
  <c r="O437" i="4"/>
  <c r="N437" i="1"/>
  <c r="K465" i="5"/>
  <c r="I465" i="1"/>
  <c r="I149" i="1"/>
  <c r="I304" i="1"/>
  <c r="I342" i="1"/>
  <c r="K342" i="1" s="1"/>
  <c r="I346" i="1"/>
  <c r="K346" i="1" s="1"/>
  <c r="I350" i="1"/>
  <c r="I416" i="1"/>
  <c r="L533" i="1"/>
  <c r="J418" i="1"/>
  <c r="O438" i="2"/>
  <c r="L438" i="1"/>
  <c r="O438" i="1" s="1"/>
  <c r="K451" i="2"/>
  <c r="I451" i="1"/>
  <c r="O553" i="2"/>
  <c r="L553" i="1"/>
  <c r="K426" i="3"/>
  <c r="I426" i="1"/>
  <c r="O455" i="3"/>
  <c r="L455" i="1"/>
  <c r="O459" i="3"/>
  <c r="L459" i="1"/>
  <c r="J468" i="1"/>
  <c r="K492" i="3"/>
  <c r="I492" i="1"/>
  <c r="K492" i="1" s="1"/>
  <c r="J515" i="1"/>
  <c r="K480" i="4"/>
  <c r="I480" i="1"/>
  <c r="K480" i="1" s="1"/>
  <c r="P57" i="2"/>
  <c r="N142" i="2"/>
  <c r="N140" i="2" s="1"/>
  <c r="K229" i="2"/>
  <c r="J244" i="1"/>
  <c r="N252" i="2"/>
  <c r="N250" i="2" s="1"/>
  <c r="J519" i="1"/>
  <c r="J523" i="1"/>
  <c r="J527" i="1"/>
  <c r="J531" i="1"/>
  <c r="I619" i="1"/>
  <c r="L98" i="3"/>
  <c r="O98" i="3" s="1"/>
  <c r="K372" i="3"/>
  <c r="P70" i="4"/>
  <c r="K110" i="4"/>
  <c r="K158" i="4"/>
  <c r="K324" i="4"/>
  <c r="K449" i="4"/>
  <c r="K551" i="4"/>
  <c r="L23" i="5"/>
  <c r="O23" i="5" s="1"/>
  <c r="K219" i="5"/>
  <c r="K593" i="5"/>
  <c r="K631" i="5"/>
  <c r="K615" i="8"/>
  <c r="J90" i="1"/>
  <c r="P224" i="2"/>
  <c r="L314" i="2"/>
  <c r="O314" i="2" s="1"/>
  <c r="O380" i="2"/>
  <c r="K418" i="2"/>
  <c r="K449" i="2"/>
  <c r="K547" i="2"/>
  <c r="O555" i="2"/>
  <c r="J592" i="1"/>
  <c r="K112" i="3"/>
  <c r="K235" i="3"/>
  <c r="N331" i="3"/>
  <c r="N329" i="3" s="1"/>
  <c r="K376" i="3"/>
  <c r="K418" i="3"/>
  <c r="K455" i="3"/>
  <c r="K564" i="3"/>
  <c r="N120" i="4"/>
  <c r="N118" i="4" s="1"/>
  <c r="N142" i="4"/>
  <c r="P142" i="4" s="1"/>
  <c r="K265" i="4"/>
  <c r="N26" i="4"/>
  <c r="N16" i="4" s="1"/>
  <c r="K368" i="4"/>
  <c r="K417" i="4"/>
  <c r="K421" i="4"/>
  <c r="K425" i="4"/>
  <c r="K429" i="4"/>
  <c r="O582" i="4"/>
  <c r="O599" i="4"/>
  <c r="K629" i="4"/>
  <c r="K149" i="5"/>
  <c r="N222" i="5"/>
  <c r="N220" i="5" s="1"/>
  <c r="P333" i="5"/>
  <c r="K340" i="5"/>
  <c r="K423" i="5"/>
  <c r="O455" i="5"/>
  <c r="O584" i="5"/>
  <c r="L31" i="7"/>
  <c r="O31" i="7" s="1"/>
  <c r="O403" i="7"/>
  <c r="K619" i="7"/>
  <c r="K612" i="7"/>
  <c r="L71" i="1"/>
  <c r="I80" i="1"/>
  <c r="N122" i="1"/>
  <c r="J616" i="1"/>
  <c r="J624" i="1"/>
  <c r="K64" i="3"/>
  <c r="N312" i="3"/>
  <c r="N310" i="3" s="1"/>
  <c r="K402" i="3"/>
  <c r="K419" i="3"/>
  <c r="K435" i="3"/>
  <c r="O580" i="3"/>
  <c r="O601" i="3"/>
  <c r="K631" i="3"/>
  <c r="K80" i="4"/>
  <c r="K92" i="4"/>
  <c r="K111" i="4"/>
  <c r="K270" i="4"/>
  <c r="K343" i="4"/>
  <c r="O551" i="4"/>
  <c r="K630" i="4"/>
  <c r="L57" i="5"/>
  <c r="L55" i="5" s="1"/>
  <c r="L224" i="5"/>
  <c r="L222" i="5" s="1"/>
  <c r="L333" i="5"/>
  <c r="O333" i="5" s="1"/>
  <c r="K341" i="5"/>
  <c r="K424" i="5"/>
  <c r="O439" i="5"/>
  <c r="O564" i="5"/>
  <c r="O382" i="8"/>
  <c r="L31" i="8"/>
  <c r="K132" i="2"/>
  <c r="L275" i="2"/>
  <c r="O275" i="2" s="1"/>
  <c r="N292" i="2"/>
  <c r="N290" i="2" s="1"/>
  <c r="J350" i="1"/>
  <c r="K430" i="2"/>
  <c r="K455" i="2"/>
  <c r="J548" i="1"/>
  <c r="N557" i="1"/>
  <c r="O580" i="2"/>
  <c r="J633" i="1"/>
  <c r="K92" i="3"/>
  <c r="K158" i="3"/>
  <c r="K265" i="3"/>
  <c r="K270" i="3"/>
  <c r="K345" i="3"/>
  <c r="K423" i="3"/>
  <c r="O435" i="3"/>
  <c r="O439" i="3"/>
  <c r="O537" i="3"/>
  <c r="O49" i="4"/>
  <c r="L23" i="4"/>
  <c r="O23" i="4" s="1"/>
  <c r="K108" i="4"/>
  <c r="K112" i="4"/>
  <c r="P144" i="4"/>
  <c r="K204" i="4"/>
  <c r="P314" i="4"/>
  <c r="K340" i="4"/>
  <c r="O406" i="4"/>
  <c r="K426" i="4"/>
  <c r="L70" i="5"/>
  <c r="L68" i="5" s="1"/>
  <c r="O68" i="5" s="1"/>
  <c r="K173" i="5"/>
  <c r="K189" i="5"/>
  <c r="K200" i="5"/>
  <c r="L254" i="5"/>
  <c r="O254" i="5" s="1"/>
  <c r="K380" i="5"/>
  <c r="O404" i="5"/>
  <c r="K428" i="5"/>
  <c r="K432" i="5"/>
  <c r="K473" i="5"/>
  <c r="K481" i="5"/>
  <c r="K595" i="5"/>
  <c r="O601" i="5"/>
  <c r="M142" i="8"/>
  <c r="M140" i="8" s="1"/>
  <c r="M22" i="8"/>
  <c r="M12" i="8" s="1"/>
  <c r="P144" i="8"/>
  <c r="K450" i="11"/>
  <c r="N43" i="2"/>
  <c r="N41" i="2" s="1"/>
  <c r="K416" i="2"/>
  <c r="O435" i="2"/>
  <c r="N33" i="2"/>
  <c r="N13" i="2" s="1"/>
  <c r="O601" i="2"/>
  <c r="N55" i="3"/>
  <c r="N53" i="3" s="1"/>
  <c r="L70" i="3"/>
  <c r="L68" i="3" s="1"/>
  <c r="L66" i="3" s="1"/>
  <c r="K93" i="3"/>
  <c r="K149" i="3"/>
  <c r="K219" i="3"/>
  <c r="K266" i="3"/>
  <c r="M331" i="3"/>
  <c r="O457" i="3"/>
  <c r="K64" i="4"/>
  <c r="K109" i="4"/>
  <c r="K113" i="4"/>
  <c r="K249" i="4"/>
  <c r="P254" i="4"/>
  <c r="K267" i="4"/>
  <c r="L333" i="4"/>
  <c r="L331" i="4" s="1"/>
  <c r="L329" i="4" s="1"/>
  <c r="K341" i="4"/>
  <c r="O352" i="4"/>
  <c r="K377" i="4"/>
  <c r="K381" i="4"/>
  <c r="K419" i="4"/>
  <c r="K427" i="4"/>
  <c r="O455" i="4"/>
  <c r="K573" i="4"/>
  <c r="N96" i="5"/>
  <c r="N94" i="5" s="1"/>
  <c r="O337" i="8"/>
  <c r="M337" i="8"/>
  <c r="P337" i="8" s="1"/>
  <c r="M292" i="9"/>
  <c r="P292" i="9" s="1"/>
  <c r="P294" i="9"/>
  <c r="K341" i="2"/>
  <c r="K417" i="2"/>
  <c r="K424" i="2"/>
  <c r="N581" i="1"/>
  <c r="N602" i="1"/>
  <c r="L24" i="3"/>
  <c r="O24" i="3" s="1"/>
  <c r="M292" i="3"/>
  <c r="P292" i="3" s="1"/>
  <c r="K417" i="3"/>
  <c r="K158" i="5"/>
  <c r="O380" i="5"/>
  <c r="K398" i="5"/>
  <c r="O437" i="5"/>
  <c r="O438" i="8"/>
  <c r="L33" i="8"/>
  <c r="O33" i="8" s="1"/>
  <c r="O383" i="6"/>
  <c r="K498" i="6"/>
  <c r="N55" i="7"/>
  <c r="N53" i="7" s="1"/>
  <c r="K396" i="7"/>
  <c r="K401" i="7"/>
  <c r="O582" i="7"/>
  <c r="K615" i="7"/>
  <c r="M49" i="8"/>
  <c r="M43" i="8" s="1"/>
  <c r="N96" i="8"/>
  <c r="N94" i="8" s="1"/>
  <c r="K133" i="8"/>
  <c r="K204" i="8"/>
  <c r="K215" i="8"/>
  <c r="O349" i="8"/>
  <c r="N33" i="11"/>
  <c r="N13" i="11" s="1"/>
  <c r="L70" i="6"/>
  <c r="L68" i="6" s="1"/>
  <c r="K328" i="6"/>
  <c r="K350" i="6"/>
  <c r="K417" i="6"/>
  <c r="K64" i="7"/>
  <c r="K149" i="7"/>
  <c r="K270" i="7"/>
  <c r="K589" i="7"/>
  <c r="K200" i="8"/>
  <c r="K266" i="8"/>
  <c r="K285" i="8"/>
  <c r="K343" i="8"/>
  <c r="K376" i="8"/>
  <c r="K417" i="8"/>
  <c r="K428" i="8"/>
  <c r="K432" i="8"/>
  <c r="K473" i="8"/>
  <c r="O582" i="8"/>
  <c r="K595" i="8"/>
  <c r="K149" i="9"/>
  <c r="L333" i="9"/>
  <c r="O333" i="9" s="1"/>
  <c r="K421" i="9"/>
  <c r="O437" i="9"/>
  <c r="K449" i="9"/>
  <c r="O457" i="9"/>
  <c r="K466" i="9"/>
  <c r="K473" i="9"/>
  <c r="O568" i="9"/>
  <c r="L57" i="10"/>
  <c r="K138" i="10"/>
  <c r="M331" i="10"/>
  <c r="K430" i="10"/>
  <c r="K435" i="10"/>
  <c r="K455" i="10"/>
  <c r="K612" i="10"/>
  <c r="K267" i="11"/>
  <c r="O455" i="11"/>
  <c r="O537" i="11"/>
  <c r="K219" i="6"/>
  <c r="N252" i="6"/>
  <c r="N250" i="6" s="1"/>
  <c r="N31" i="6"/>
  <c r="K481" i="6"/>
  <c r="K499" i="6"/>
  <c r="M120" i="7"/>
  <c r="P120" i="7" s="1"/>
  <c r="K219" i="7"/>
  <c r="N273" i="7"/>
  <c r="P273" i="7" s="1"/>
  <c r="K375" i="7"/>
  <c r="K397" i="7"/>
  <c r="O401" i="7"/>
  <c r="K429" i="7"/>
  <c r="O437" i="7"/>
  <c r="K616" i="7"/>
  <c r="N120" i="9"/>
  <c r="N118" i="9" s="1"/>
  <c r="N142" i="9"/>
  <c r="N140" i="9" s="1"/>
  <c r="N142" i="10"/>
  <c r="N140" i="10" s="1"/>
  <c r="P140" i="10" s="1"/>
  <c r="N292" i="10"/>
  <c r="N290" i="10" s="1"/>
  <c r="K401" i="10"/>
  <c r="K419" i="10"/>
  <c r="K423" i="10"/>
  <c r="K533" i="10"/>
  <c r="K189" i="11"/>
  <c r="L314" i="11"/>
  <c r="O314" i="11" s="1"/>
  <c r="K345" i="11"/>
  <c r="K420" i="11"/>
  <c r="O435" i="11"/>
  <c r="O597" i="11"/>
  <c r="L57" i="12"/>
  <c r="O57" i="12" s="1"/>
  <c r="K92" i="12"/>
  <c r="K117" i="12"/>
  <c r="K199" i="12"/>
  <c r="K219" i="12"/>
  <c r="M312" i="12"/>
  <c r="P312" i="12" s="1"/>
  <c r="K380" i="12"/>
  <c r="O383" i="12"/>
  <c r="K340" i="6"/>
  <c r="O437" i="6"/>
  <c r="K111" i="7"/>
  <c r="N312" i="7"/>
  <c r="N310" i="7" s="1"/>
  <c r="K430" i="7"/>
  <c r="K455" i="7"/>
  <c r="O584" i="7"/>
  <c r="N43" i="8"/>
  <c r="N41" i="8" s="1"/>
  <c r="K80" i="8"/>
  <c r="K235" i="8"/>
  <c r="N252" i="8"/>
  <c r="N250" i="8" s="1"/>
  <c r="O354" i="8"/>
  <c r="K429" i="8"/>
  <c r="O457" i="8"/>
  <c r="K466" i="8"/>
  <c r="K580" i="8"/>
  <c r="K624" i="8"/>
  <c r="P98" i="9"/>
  <c r="L224" i="9"/>
  <c r="O224" i="9" s="1"/>
  <c r="N252" i="9"/>
  <c r="N250" i="9" s="1"/>
  <c r="K345" i="9"/>
  <c r="K370" i="9"/>
  <c r="K589" i="9"/>
  <c r="O599" i="9"/>
  <c r="N43" i="10"/>
  <c r="N41" i="10" s="1"/>
  <c r="N96" i="10"/>
  <c r="N94" i="10" s="1"/>
  <c r="L144" i="10"/>
  <c r="L142" i="10" s="1"/>
  <c r="N222" i="10"/>
  <c r="N220" i="10" s="1"/>
  <c r="N312" i="10"/>
  <c r="N310" i="10" s="1"/>
  <c r="O455" i="10"/>
  <c r="O459" i="10"/>
  <c r="O533" i="10"/>
  <c r="K573" i="10"/>
  <c r="O597" i="10"/>
  <c r="K617" i="10"/>
  <c r="K629" i="10"/>
  <c r="L24" i="11"/>
  <c r="O24" i="11" s="1"/>
  <c r="N96" i="11"/>
  <c r="N94" i="11" s="1"/>
  <c r="K132" i="11"/>
  <c r="L70" i="12"/>
  <c r="L68" i="12" s="1"/>
  <c r="K625" i="15"/>
  <c r="K622" i="15"/>
  <c r="P57" i="17"/>
  <c r="N55" i="17"/>
  <c r="N53" i="17" s="1"/>
  <c r="P53" i="17" s="1"/>
  <c r="K369" i="18"/>
  <c r="I367" i="18"/>
  <c r="K367" i="18" s="1"/>
  <c r="N68" i="6"/>
  <c r="N66" i="6" s="1"/>
  <c r="K81" i="6"/>
  <c r="K377" i="6"/>
  <c r="K381" i="6"/>
  <c r="K482" i="6"/>
  <c r="K215" i="7"/>
  <c r="K328" i="7"/>
  <c r="P333" i="7"/>
  <c r="K398" i="7"/>
  <c r="K402" i="7"/>
  <c r="K533" i="7"/>
  <c r="K617" i="7"/>
  <c r="K111" i="8"/>
  <c r="P122" i="8"/>
  <c r="K158" i="8"/>
  <c r="L333" i="8"/>
  <c r="O333" i="8" s="1"/>
  <c r="N34" i="9"/>
  <c r="N14" i="9" s="1"/>
  <c r="K624" i="9"/>
  <c r="K416" i="10"/>
  <c r="K424" i="10"/>
  <c r="N252" i="11"/>
  <c r="N250" i="11" s="1"/>
  <c r="K265" i="11"/>
  <c r="N273" i="11"/>
  <c r="N271" i="11" s="1"/>
  <c r="K380" i="11"/>
  <c r="O404" i="11"/>
  <c r="K432" i="11"/>
  <c r="K595" i="11"/>
  <c r="N120" i="12"/>
  <c r="N118" i="12" s="1"/>
  <c r="L144" i="12"/>
  <c r="L142" i="12" s="1"/>
  <c r="N331" i="12"/>
  <c r="N329" i="12" s="1"/>
  <c r="O347" i="12"/>
  <c r="K372" i="12"/>
  <c r="K345" i="13"/>
  <c r="N142" i="6"/>
  <c r="N140" i="6" s="1"/>
  <c r="K235" i="6"/>
  <c r="L294" i="6"/>
  <c r="O294" i="6" s="1"/>
  <c r="O352" i="6"/>
  <c r="K370" i="6"/>
  <c r="O406" i="6"/>
  <c r="K423" i="6"/>
  <c r="K427" i="6"/>
  <c r="K464" i="6"/>
  <c r="O568" i="6"/>
  <c r="K629" i="6"/>
  <c r="L57" i="7"/>
  <c r="O57" i="7" s="1"/>
  <c r="L24" i="7"/>
  <c r="O24" i="7" s="1"/>
  <c r="K112" i="7"/>
  <c r="K340" i="7"/>
  <c r="K349" i="7"/>
  <c r="K423" i="7"/>
  <c r="K431" i="7"/>
  <c r="O459" i="7"/>
  <c r="K465" i="7"/>
  <c r="K499" i="7"/>
  <c r="K564" i="7"/>
  <c r="K573" i="7"/>
  <c r="K631" i="7"/>
  <c r="K635" i="7"/>
  <c r="L45" i="8"/>
  <c r="O45" i="8" s="1"/>
  <c r="N26" i="8"/>
  <c r="N16" i="8" s="1"/>
  <c r="L98" i="8"/>
  <c r="O98" i="8" s="1"/>
  <c r="K108" i="8"/>
  <c r="K117" i="8"/>
  <c r="K264" i="8"/>
  <c r="O352" i="8"/>
  <c r="O385" i="8"/>
  <c r="K402" i="8"/>
  <c r="O406" i="8"/>
  <c r="K422" i="8"/>
  <c r="K435" i="8"/>
  <c r="O437" i="8"/>
  <c r="K450" i="8"/>
  <c r="K533" i="8"/>
  <c r="O580" i="8"/>
  <c r="K597" i="8"/>
  <c r="K634" i="8"/>
  <c r="P57" i="9"/>
  <c r="L254" i="9"/>
  <c r="O254" i="9" s="1"/>
  <c r="I367" i="9"/>
  <c r="K367" i="9" s="1"/>
  <c r="K86" i="10"/>
  <c r="K164" i="10"/>
  <c r="L224" i="10"/>
  <c r="L222" i="10" s="1"/>
  <c r="O222" i="10" s="1"/>
  <c r="L275" i="10"/>
  <c r="L273" i="10" s="1"/>
  <c r="L271" i="10" s="1"/>
  <c r="K432" i="10"/>
  <c r="K630" i="10"/>
  <c r="N55" i="11"/>
  <c r="N53" i="11" s="1"/>
  <c r="K133" i="11"/>
  <c r="K229" i="11"/>
  <c r="K285" i="11"/>
  <c r="K350" i="11"/>
  <c r="O401" i="11"/>
  <c r="K481" i="11"/>
  <c r="K533" i="11"/>
  <c r="O599" i="11"/>
  <c r="M68" i="12"/>
  <c r="L122" i="12"/>
  <c r="O122" i="12" s="1"/>
  <c r="K132" i="12"/>
  <c r="K164" i="12"/>
  <c r="K340" i="12"/>
  <c r="K376" i="12"/>
  <c r="N31" i="15"/>
  <c r="N29" i="15" s="1"/>
  <c r="M273" i="17"/>
  <c r="P273" i="17" s="1"/>
  <c r="P275" i="17"/>
  <c r="M252" i="18"/>
  <c r="M250" i="18" s="1"/>
  <c r="M22" i="18"/>
  <c r="M12" i="18" s="1"/>
  <c r="K64" i="6"/>
  <c r="O535" i="6"/>
  <c r="N43" i="7"/>
  <c r="N41" i="7" s="1"/>
  <c r="O102" i="7"/>
  <c r="L122" i="7"/>
  <c r="L120" i="7" s="1"/>
  <c r="L333" i="7"/>
  <c r="K341" i="7"/>
  <c r="K611" i="7"/>
  <c r="K431" i="8"/>
  <c r="O435" i="8"/>
  <c r="K612" i="8"/>
  <c r="K328" i="9"/>
  <c r="K372" i="9"/>
  <c r="K380" i="9"/>
  <c r="K397" i="9"/>
  <c r="O564" i="9"/>
  <c r="K65" i="10"/>
  <c r="K81" i="10"/>
  <c r="K201" i="10"/>
  <c r="L254" i="10"/>
  <c r="O254" i="10" s="1"/>
  <c r="K285" i="10"/>
  <c r="P144" i="11"/>
  <c r="K149" i="11"/>
  <c r="P254" i="11"/>
  <c r="L333" i="11"/>
  <c r="O333" i="11" s="1"/>
  <c r="K340" i="11"/>
  <c r="K377" i="11"/>
  <c r="K402" i="11"/>
  <c r="K430" i="11"/>
  <c r="K435" i="11"/>
  <c r="K474" i="11"/>
  <c r="K482" i="11"/>
  <c r="O533" i="11"/>
  <c r="K573" i="11"/>
  <c r="K593" i="11"/>
  <c r="K597" i="11"/>
  <c r="K620" i="11"/>
  <c r="K266" i="12"/>
  <c r="L314" i="12"/>
  <c r="O314" i="12" s="1"/>
  <c r="K370" i="12"/>
  <c r="N22" i="17"/>
  <c r="N120" i="13"/>
  <c r="N118" i="13" s="1"/>
  <c r="K377" i="13"/>
  <c r="K481" i="14"/>
  <c r="K564" i="14"/>
  <c r="L23" i="15"/>
  <c r="O23" i="15" s="1"/>
  <c r="L144" i="15"/>
  <c r="L142" i="15" s="1"/>
  <c r="N34" i="15"/>
  <c r="N14" i="15" s="1"/>
  <c r="O566" i="15"/>
  <c r="K164" i="16"/>
  <c r="K189" i="16"/>
  <c r="N292" i="16"/>
  <c r="N290" i="16" s="1"/>
  <c r="K474" i="16"/>
  <c r="O535" i="16"/>
  <c r="K612" i="16"/>
  <c r="K111" i="17"/>
  <c r="P144" i="17"/>
  <c r="K267" i="17"/>
  <c r="O383" i="17"/>
  <c r="K270" i="18"/>
  <c r="N273" i="18"/>
  <c r="P273" i="18" s="1"/>
  <c r="K432" i="18"/>
  <c r="K593" i="18"/>
  <c r="K402" i="12"/>
  <c r="K422" i="12"/>
  <c r="K450" i="12"/>
  <c r="K466" i="12"/>
  <c r="K473" i="12"/>
  <c r="L98" i="13"/>
  <c r="O98" i="13" s="1"/>
  <c r="L122" i="13"/>
  <c r="O122" i="13" s="1"/>
  <c r="L144" i="13"/>
  <c r="L142" i="13" s="1"/>
  <c r="L140" i="13" s="1"/>
  <c r="N222" i="13"/>
  <c r="N220" i="13" s="1"/>
  <c r="K235" i="13"/>
  <c r="K328" i="13"/>
  <c r="K370" i="13"/>
  <c r="K481" i="13"/>
  <c r="O584" i="13"/>
  <c r="K628" i="13"/>
  <c r="K108" i="14"/>
  <c r="K199" i="14"/>
  <c r="N252" i="14"/>
  <c r="N250" i="14" s="1"/>
  <c r="O383" i="14"/>
  <c r="K401" i="14"/>
  <c r="O457" i="14"/>
  <c r="O537" i="14"/>
  <c r="O568" i="14"/>
  <c r="O601" i="14"/>
  <c r="K630" i="14"/>
  <c r="K81" i="15"/>
  <c r="L98" i="15"/>
  <c r="L96" i="15" s="1"/>
  <c r="O96" i="15" s="1"/>
  <c r="K189" i="15"/>
  <c r="K216" i="15"/>
  <c r="L294" i="15"/>
  <c r="O294" i="15" s="1"/>
  <c r="K427" i="15"/>
  <c r="O435" i="15"/>
  <c r="K465" i="15"/>
  <c r="O599" i="15"/>
  <c r="K628" i="15"/>
  <c r="K632" i="15"/>
  <c r="K65" i="16"/>
  <c r="K117" i="16"/>
  <c r="K158" i="16"/>
  <c r="L294" i="16"/>
  <c r="O294" i="16" s="1"/>
  <c r="K340" i="16"/>
  <c r="K370" i="16"/>
  <c r="O385" i="16"/>
  <c r="O568" i="16"/>
  <c r="O597" i="16"/>
  <c r="K628" i="16"/>
  <c r="L98" i="17"/>
  <c r="L96" i="17" s="1"/>
  <c r="O349" i="17"/>
  <c r="O352" i="17"/>
  <c r="O406" i="17"/>
  <c r="K427" i="17"/>
  <c r="K435" i="17"/>
  <c r="K499" i="17"/>
  <c r="O535" i="17"/>
  <c r="K83" i="18"/>
  <c r="K111" i="18"/>
  <c r="K219" i="18"/>
  <c r="K340" i="18"/>
  <c r="K368" i="18"/>
  <c r="K376" i="18"/>
  <c r="O457" i="18"/>
  <c r="K499" i="18"/>
  <c r="O580" i="18"/>
  <c r="K427" i="12"/>
  <c r="K481" i="12"/>
  <c r="K375" i="13"/>
  <c r="K435" i="13"/>
  <c r="O437" i="13"/>
  <c r="K464" i="13"/>
  <c r="O582" i="13"/>
  <c r="O601" i="13"/>
  <c r="K629" i="13"/>
  <c r="O102" i="14"/>
  <c r="K109" i="14"/>
  <c r="K113" i="14"/>
  <c r="K189" i="14"/>
  <c r="O401" i="14"/>
  <c r="K418" i="14"/>
  <c r="O551" i="14"/>
  <c r="K591" i="14"/>
  <c r="K614" i="14"/>
  <c r="K618" i="14"/>
  <c r="K82" i="15"/>
  <c r="K164" i="15"/>
  <c r="K350" i="15"/>
  <c r="K432" i="15"/>
  <c r="K449" i="15"/>
  <c r="K474" i="15"/>
  <c r="K533" i="15"/>
  <c r="K633" i="15"/>
  <c r="K341" i="16"/>
  <c r="K375" i="16"/>
  <c r="K401" i="16"/>
  <c r="O435" i="16"/>
  <c r="K482" i="16"/>
  <c r="L294" i="17"/>
  <c r="O294" i="17" s="1"/>
  <c r="O435" i="17"/>
  <c r="N26" i="18"/>
  <c r="N16" i="18" s="1"/>
  <c r="K88" i="18"/>
  <c r="K108" i="18"/>
  <c r="L144" i="18"/>
  <c r="L142" i="18" s="1"/>
  <c r="L140" i="18" s="1"/>
  <c r="K200" i="18"/>
  <c r="K349" i="18"/>
  <c r="K381" i="18"/>
  <c r="K430" i="18"/>
  <c r="O533" i="18"/>
  <c r="K564" i="18"/>
  <c r="O601" i="18"/>
  <c r="K626" i="12"/>
  <c r="K343" i="14"/>
  <c r="O347" i="14"/>
  <c r="K611" i="14"/>
  <c r="N43" i="16"/>
  <c r="N41" i="16" s="1"/>
  <c r="K229" i="16"/>
  <c r="K617" i="16"/>
  <c r="K200" i="17"/>
  <c r="K424" i="17"/>
  <c r="K449" i="17"/>
  <c r="O435" i="12"/>
  <c r="K482" i="12"/>
  <c r="K402" i="14"/>
  <c r="K422" i="14"/>
  <c r="O455" i="14"/>
  <c r="K465" i="14"/>
  <c r="O555" i="14"/>
  <c r="O566" i="14"/>
  <c r="K615" i="14"/>
  <c r="K619" i="14"/>
  <c r="K229" i="15"/>
  <c r="K343" i="15"/>
  <c r="O354" i="15"/>
  <c r="O401" i="15"/>
  <c r="K425" i="15"/>
  <c r="K450" i="15"/>
  <c r="K455" i="15"/>
  <c r="K617" i="15"/>
  <c r="K630" i="15"/>
  <c r="P74" i="16"/>
  <c r="K81" i="16"/>
  <c r="L122" i="16"/>
  <c r="L120" i="16" s="1"/>
  <c r="L118" i="16" s="1"/>
  <c r="K368" i="16"/>
  <c r="K397" i="16"/>
  <c r="K417" i="16"/>
  <c r="K421" i="16"/>
  <c r="O457" i="16"/>
  <c r="K466" i="16"/>
  <c r="K614" i="16"/>
  <c r="K92" i="17"/>
  <c r="K164" i="17"/>
  <c r="K401" i="17"/>
  <c r="K417" i="17"/>
  <c r="O102" i="18"/>
  <c r="L122" i="18"/>
  <c r="L120" i="18" s="1"/>
  <c r="L118" i="18" s="1"/>
  <c r="O118" i="18" s="1"/>
  <c r="K164" i="18"/>
  <c r="K264" i="18"/>
  <c r="P294" i="18"/>
  <c r="K309" i="18"/>
  <c r="N312" i="18"/>
  <c r="P312" i="18" s="1"/>
  <c r="O385" i="18"/>
  <c r="K420" i="18"/>
  <c r="K431" i="18"/>
  <c r="O459" i="18"/>
  <c r="K497" i="18"/>
  <c r="K621" i="18"/>
  <c r="K401" i="12"/>
  <c r="N68" i="13"/>
  <c r="N66" i="13" s="1"/>
  <c r="K219" i="13"/>
  <c r="L294" i="13"/>
  <c r="O294" i="13" s="1"/>
  <c r="K533" i="13"/>
  <c r="M120" i="14"/>
  <c r="M118" i="14" s="1"/>
  <c r="P118" i="14" s="1"/>
  <c r="K612" i="14"/>
  <c r="K628" i="14"/>
  <c r="K149" i="15"/>
  <c r="M331" i="15"/>
  <c r="N96" i="16"/>
  <c r="N94" i="16" s="1"/>
  <c r="N142" i="16"/>
  <c r="N140" i="16" s="1"/>
  <c r="K429" i="16"/>
  <c r="N32" i="16"/>
  <c r="N30" i="16" s="1"/>
  <c r="K93" i="17"/>
  <c r="K158" i="17"/>
  <c r="N252" i="17"/>
  <c r="N250" i="17" s="1"/>
  <c r="K371" i="17"/>
  <c r="K380" i="17"/>
  <c r="K450" i="17"/>
  <c r="K455" i="17"/>
  <c r="O599" i="17"/>
  <c r="K401" i="18"/>
  <c r="K397" i="12"/>
  <c r="O459" i="12"/>
  <c r="K465" i="12"/>
  <c r="K573" i="13"/>
  <c r="L70" i="14"/>
  <c r="L68" i="14" s="1"/>
  <c r="K370" i="14"/>
  <c r="N34" i="14"/>
  <c r="N14" i="14" s="1"/>
  <c r="K616" i="14"/>
  <c r="K65" i="15"/>
  <c r="K204" i="15"/>
  <c r="K270" i="15"/>
  <c r="N292" i="15"/>
  <c r="N290" i="15" s="1"/>
  <c r="O385" i="15"/>
  <c r="K547" i="15"/>
  <c r="K631" i="15"/>
  <c r="K64" i="16"/>
  <c r="P98" i="17"/>
  <c r="K629" i="17"/>
  <c r="K229" i="18"/>
  <c r="K424" i="18"/>
  <c r="K449" i="18"/>
  <c r="O535" i="18"/>
  <c r="K580" i="18"/>
  <c r="K631" i="18"/>
  <c r="I113" i="1"/>
  <c r="L70" i="2"/>
  <c r="O70" i="2" s="1"/>
  <c r="L98" i="2"/>
  <c r="O98" i="2" s="1"/>
  <c r="K117" i="2"/>
  <c r="K133" i="2"/>
  <c r="N312" i="2"/>
  <c r="P333" i="2"/>
  <c r="K340" i="2"/>
  <c r="K396" i="2"/>
  <c r="O406" i="2"/>
  <c r="K429" i="2"/>
  <c r="I86" i="1"/>
  <c r="L24" i="2"/>
  <c r="O24" i="2" s="1"/>
  <c r="J393" i="1"/>
  <c r="N273" i="2"/>
  <c r="N271" i="2" s="1"/>
  <c r="N26" i="3"/>
  <c r="N16" i="3" s="1"/>
  <c r="K431" i="4"/>
  <c r="K164" i="2"/>
  <c r="K189" i="2"/>
  <c r="L224" i="2"/>
  <c r="L222" i="2" s="1"/>
  <c r="L220" i="2" s="1"/>
  <c r="O404" i="2"/>
  <c r="N32" i="2"/>
  <c r="N30" i="2" s="1"/>
  <c r="K428" i="3"/>
  <c r="K158" i="2"/>
  <c r="K381" i="2"/>
  <c r="K427" i="2"/>
  <c r="J371" i="1"/>
  <c r="O456" i="4"/>
  <c r="L31" i="4"/>
  <c r="K80" i="2"/>
  <c r="L26" i="3"/>
  <c r="L16" i="3" s="1"/>
  <c r="O61" i="3"/>
  <c r="J108" i="1"/>
  <c r="O354" i="3"/>
  <c r="L34" i="3"/>
  <c r="N96" i="2"/>
  <c r="N94" i="2" s="1"/>
  <c r="K270" i="2"/>
  <c r="L294" i="2"/>
  <c r="K328" i="2"/>
  <c r="K402" i="2"/>
  <c r="N61" i="1"/>
  <c r="P98" i="2"/>
  <c r="P224" i="4"/>
  <c r="N222" i="4"/>
  <c r="N220" i="4" s="1"/>
  <c r="K431" i="2"/>
  <c r="K465" i="2"/>
  <c r="K481" i="2"/>
  <c r="K497" i="2"/>
  <c r="O535" i="2"/>
  <c r="O564" i="2"/>
  <c r="K626" i="2"/>
  <c r="K65" i="3"/>
  <c r="K82" i="3"/>
  <c r="K173" i="3"/>
  <c r="J182" i="1"/>
  <c r="K199" i="3"/>
  <c r="P224" i="3"/>
  <c r="K328" i="3"/>
  <c r="K370" i="3"/>
  <c r="O380" i="3"/>
  <c r="O404" i="3"/>
  <c r="K427" i="3"/>
  <c r="K497" i="3"/>
  <c r="K634" i="3"/>
  <c r="K81" i="4"/>
  <c r="K87" i="4"/>
  <c r="O347" i="4"/>
  <c r="K430" i="4"/>
  <c r="K464" i="4"/>
  <c r="K499" i="4"/>
  <c r="O553" i="4"/>
  <c r="O564" i="4"/>
  <c r="O601" i="4"/>
  <c r="K633" i="4"/>
  <c r="K110" i="5"/>
  <c r="J128" i="1"/>
  <c r="J133" i="1"/>
  <c r="J625" i="1"/>
  <c r="K229" i="5"/>
  <c r="K328" i="5"/>
  <c r="O337" i="5"/>
  <c r="K464" i="5"/>
  <c r="N273" i="6"/>
  <c r="N271" i="6" s="1"/>
  <c r="K419" i="2"/>
  <c r="K466" i="2"/>
  <c r="K482" i="2"/>
  <c r="K498" i="2"/>
  <c r="K591" i="2"/>
  <c r="J613" i="1"/>
  <c r="I624" i="1"/>
  <c r="N68" i="3"/>
  <c r="N66" i="3" s="1"/>
  <c r="K164" i="3"/>
  <c r="K189" i="3"/>
  <c r="K340" i="3"/>
  <c r="K381" i="3"/>
  <c r="K398" i="3"/>
  <c r="K421" i="3"/>
  <c r="K431" i="3"/>
  <c r="K451" i="3"/>
  <c r="K481" i="3"/>
  <c r="K498" i="3"/>
  <c r="K591" i="3"/>
  <c r="O597" i="3"/>
  <c r="K620" i="3"/>
  <c r="K623" i="3"/>
  <c r="K626" i="3"/>
  <c r="L144" i="4"/>
  <c r="O144" i="4" s="1"/>
  <c r="K173" i="4"/>
  <c r="K199" i="4"/>
  <c r="K213" i="4"/>
  <c r="P275" i="4"/>
  <c r="K309" i="4"/>
  <c r="K349" i="4"/>
  <c r="N354" i="1"/>
  <c r="K380" i="4"/>
  <c r="O383" i="4"/>
  <c r="K401" i="4"/>
  <c r="O404" i="4"/>
  <c r="K420" i="4"/>
  <c r="O459" i="4"/>
  <c r="J506" i="1"/>
  <c r="O568" i="4"/>
  <c r="K614" i="4"/>
  <c r="N55" i="5"/>
  <c r="P55" i="5" s="1"/>
  <c r="P122" i="5"/>
  <c r="O459" i="5"/>
  <c r="L33" i="6"/>
  <c r="O33" i="6" s="1"/>
  <c r="O353" i="6"/>
  <c r="N26" i="5"/>
  <c r="N16" i="5" s="1"/>
  <c r="K117" i="5"/>
  <c r="L122" i="5"/>
  <c r="L120" i="5" s="1"/>
  <c r="L118" i="5" s="1"/>
  <c r="K132" i="5"/>
  <c r="P144" i="5"/>
  <c r="P275" i="5"/>
  <c r="P294" i="5"/>
  <c r="N331" i="5"/>
  <c r="N329" i="5" s="1"/>
  <c r="K482" i="5"/>
  <c r="K499" i="5"/>
  <c r="O535" i="5"/>
  <c r="K547" i="5"/>
  <c r="K573" i="5"/>
  <c r="L45" i="7"/>
  <c r="O45" i="7" s="1"/>
  <c r="K109" i="3"/>
  <c r="L122" i="3"/>
  <c r="K341" i="3"/>
  <c r="K375" i="3"/>
  <c r="N34" i="3"/>
  <c r="N14" i="3" s="1"/>
  <c r="K422" i="3"/>
  <c r="K482" i="3"/>
  <c r="K624" i="3"/>
  <c r="L294" i="4"/>
  <c r="L292" i="4" s="1"/>
  <c r="O337" i="4"/>
  <c r="K345" i="4"/>
  <c r="K593" i="4"/>
  <c r="N68" i="5"/>
  <c r="N66" i="5" s="1"/>
  <c r="K112" i="5"/>
  <c r="K422" i="5"/>
  <c r="K449" i="5"/>
  <c r="N33" i="5"/>
  <c r="N13" i="5" s="1"/>
  <c r="P333" i="6"/>
  <c r="K621" i="2"/>
  <c r="N273" i="3"/>
  <c r="N271" i="3" s="1"/>
  <c r="K449" i="3"/>
  <c r="N31" i="3"/>
  <c r="N29" i="3" s="1"/>
  <c r="K547" i="3"/>
  <c r="N566" i="1"/>
  <c r="K589" i="3"/>
  <c r="K621" i="3"/>
  <c r="K86" i="4"/>
  <c r="L254" i="4"/>
  <c r="O254" i="4" s="1"/>
  <c r="K285" i="4"/>
  <c r="K370" i="4"/>
  <c r="O380" i="4"/>
  <c r="O401" i="4"/>
  <c r="K466" i="4"/>
  <c r="K473" i="4"/>
  <c r="K497" i="4"/>
  <c r="K533" i="4"/>
  <c r="L294" i="5"/>
  <c r="L292" i="5" s="1"/>
  <c r="L45" i="3"/>
  <c r="L43" i="3" s="1"/>
  <c r="L41" i="3" s="1"/>
  <c r="K113" i="3"/>
  <c r="J486" i="1"/>
  <c r="N554" i="1"/>
  <c r="N559" i="1"/>
  <c r="N583" i="1"/>
  <c r="K149" i="4"/>
  <c r="N31" i="4"/>
  <c r="N11" i="4" s="1"/>
  <c r="N9" i="4" s="1"/>
  <c r="K564" i="4"/>
  <c r="L314" i="5"/>
  <c r="O314" i="5" s="1"/>
  <c r="K450" i="5"/>
  <c r="K455" i="5"/>
  <c r="N26" i="6"/>
  <c r="N16" i="6" s="1"/>
  <c r="P337" i="7"/>
  <c r="O337" i="7"/>
  <c r="N142" i="3"/>
  <c r="N140" i="3" s="1"/>
  <c r="J181" i="1"/>
  <c r="L294" i="3"/>
  <c r="L292" i="3" s="1"/>
  <c r="O292" i="3" s="1"/>
  <c r="O349" i="3"/>
  <c r="K430" i="3"/>
  <c r="N32" i="3"/>
  <c r="N30" i="3" s="1"/>
  <c r="K450" i="3"/>
  <c r="K473" i="3"/>
  <c r="K533" i="3"/>
  <c r="O535" i="3"/>
  <c r="K573" i="3"/>
  <c r="O584" i="3"/>
  <c r="K625" i="3"/>
  <c r="K186" i="4"/>
  <c r="N252" i="4"/>
  <c r="N250" i="4" s="1"/>
  <c r="N273" i="4"/>
  <c r="N271" i="4" s="1"/>
  <c r="K402" i="4"/>
  <c r="K418" i="4"/>
  <c r="O439" i="4"/>
  <c r="K474" i="4"/>
  <c r="K481" i="4"/>
  <c r="K498" i="4"/>
  <c r="K595" i="4"/>
  <c r="K109" i="5"/>
  <c r="K164" i="5"/>
  <c r="K235" i="5"/>
  <c r="P254" i="5"/>
  <c r="O533" i="5"/>
  <c r="P102" i="6"/>
  <c r="M96" i="6"/>
  <c r="N43" i="6"/>
  <c r="N41" i="6" s="1"/>
  <c r="O102" i="6"/>
  <c r="K109" i="6"/>
  <c r="N222" i="6"/>
  <c r="N220" i="6" s="1"/>
  <c r="M252" i="6"/>
  <c r="M292" i="6"/>
  <c r="P292" i="6" s="1"/>
  <c r="K343" i="6"/>
  <c r="O404" i="6"/>
  <c r="K449" i="6"/>
  <c r="N33" i="6"/>
  <c r="N13" i="6" s="1"/>
  <c r="K612" i="6"/>
  <c r="M43" i="7"/>
  <c r="P102" i="7"/>
  <c r="L224" i="7"/>
  <c r="P275" i="7"/>
  <c r="K345" i="7"/>
  <c r="N68" i="8"/>
  <c r="N66" i="8" s="1"/>
  <c r="K613" i="9"/>
  <c r="K615" i="9"/>
  <c r="K614" i="9"/>
  <c r="K613" i="5"/>
  <c r="N22" i="6"/>
  <c r="I367" i="6"/>
  <c r="K367" i="6" s="1"/>
  <c r="O597" i="6"/>
  <c r="K616" i="6"/>
  <c r="K631" i="6"/>
  <c r="O380" i="7"/>
  <c r="L70" i="8"/>
  <c r="O70" i="8" s="1"/>
  <c r="K341" i="8"/>
  <c r="K420" i="8"/>
  <c r="K424" i="8"/>
  <c r="K430" i="8"/>
  <c r="K455" i="8"/>
  <c r="O533" i="8"/>
  <c r="O537" i="8"/>
  <c r="K617" i="8"/>
  <c r="K629" i="8"/>
  <c r="M22" i="9"/>
  <c r="M12" i="9" s="1"/>
  <c r="N68" i="9"/>
  <c r="N66" i="9" s="1"/>
  <c r="K340" i="9"/>
  <c r="K416" i="9"/>
  <c r="K419" i="9"/>
  <c r="K464" i="9"/>
  <c r="L23" i="10"/>
  <c r="O23" i="10" s="1"/>
  <c r="K199" i="11"/>
  <c r="P314" i="11"/>
  <c r="M312" i="11"/>
  <c r="M310" i="11" s="1"/>
  <c r="P310" i="11" s="1"/>
  <c r="K611" i="5"/>
  <c r="K617" i="5"/>
  <c r="K635" i="5"/>
  <c r="P70" i="6"/>
  <c r="K85" i="6"/>
  <c r="K270" i="6"/>
  <c r="P275" i="6"/>
  <c r="O354" i="6"/>
  <c r="K424" i="6"/>
  <c r="O533" i="6"/>
  <c r="N142" i="7"/>
  <c r="N252" i="7"/>
  <c r="N250" i="7" s="1"/>
  <c r="K285" i="7"/>
  <c r="O349" i="7"/>
  <c r="K138" i="8"/>
  <c r="P254" i="8"/>
  <c r="L26" i="9"/>
  <c r="L16" i="9" s="1"/>
  <c r="M55" i="11"/>
  <c r="M53" i="11" s="1"/>
  <c r="P57" i="11"/>
  <c r="O406" i="12"/>
  <c r="L34" i="12"/>
  <c r="K580" i="5"/>
  <c r="O582" i="5"/>
  <c r="K629" i="5"/>
  <c r="K65" i="6"/>
  <c r="L98" i="6"/>
  <c r="L96" i="6" s="1"/>
  <c r="K249" i="6"/>
  <c r="O337" i="6"/>
  <c r="K368" i="6"/>
  <c r="K375" i="6"/>
  <c r="K402" i="6"/>
  <c r="K428" i="6"/>
  <c r="K575" i="6"/>
  <c r="K632" i="6"/>
  <c r="K65" i="7"/>
  <c r="L144" i="7"/>
  <c r="O144" i="7" s="1"/>
  <c r="P254" i="7"/>
  <c r="P314" i="7"/>
  <c r="K370" i="7"/>
  <c r="K377" i="7"/>
  <c r="K381" i="7"/>
  <c r="K417" i="7"/>
  <c r="K435" i="7"/>
  <c r="K466" i="7"/>
  <c r="K547" i="7"/>
  <c r="O564" i="7"/>
  <c r="O580" i="7"/>
  <c r="K593" i="7"/>
  <c r="K613" i="7"/>
  <c r="L275" i="8"/>
  <c r="L273" i="8" s="1"/>
  <c r="K328" i="8"/>
  <c r="O455" i="8"/>
  <c r="K593" i="8"/>
  <c r="P45" i="9"/>
  <c r="P144" i="9"/>
  <c r="K229" i="9"/>
  <c r="P275" i="9"/>
  <c r="M273" i="9"/>
  <c r="P273" i="9" s="1"/>
  <c r="N312" i="9"/>
  <c r="N310" i="9" s="1"/>
  <c r="K349" i="9"/>
  <c r="K619" i="9"/>
  <c r="M102" i="8"/>
  <c r="P102" i="8" s="1"/>
  <c r="K109" i="8"/>
  <c r="K132" i="8"/>
  <c r="P294" i="8"/>
  <c r="O597" i="8"/>
  <c r="N55" i="9"/>
  <c r="N53" i="9" s="1"/>
  <c r="K425" i="9"/>
  <c r="K482" i="9"/>
  <c r="K497" i="9"/>
  <c r="P57" i="10"/>
  <c r="M55" i="10"/>
  <c r="M53" i="10" s="1"/>
  <c r="K270" i="10"/>
  <c r="O347" i="10"/>
  <c r="N34" i="10"/>
  <c r="N14" i="10" s="1"/>
  <c r="K84" i="11"/>
  <c r="N120" i="11"/>
  <c r="P120" i="11" s="1"/>
  <c r="O49" i="12"/>
  <c r="M49" i="12"/>
  <c r="P49" i="12" s="1"/>
  <c r="L26" i="12"/>
  <c r="K591" i="5"/>
  <c r="K108" i="6"/>
  <c r="K117" i="6"/>
  <c r="K611" i="6"/>
  <c r="K621" i="6"/>
  <c r="P98" i="7"/>
  <c r="K110" i="7"/>
  <c r="K158" i="7"/>
  <c r="K614" i="7"/>
  <c r="K88" i="8"/>
  <c r="L294" i="8"/>
  <c r="O294" i="8" s="1"/>
  <c r="N312" i="8"/>
  <c r="N310" i="8" s="1"/>
  <c r="K350" i="8"/>
  <c r="O439" i="8"/>
  <c r="O535" i="8"/>
  <c r="K631" i="8"/>
  <c r="M68" i="9"/>
  <c r="P68" i="9" s="1"/>
  <c r="K173" i="9"/>
  <c r="K199" i="9"/>
  <c r="L275" i="9"/>
  <c r="L273" i="9" s="1"/>
  <c r="O273" i="9" s="1"/>
  <c r="K616" i="9"/>
  <c r="N31" i="10"/>
  <c r="K616" i="11"/>
  <c r="K619" i="11"/>
  <c r="K612" i="11"/>
  <c r="K611" i="11"/>
  <c r="J187" i="1"/>
  <c r="K622" i="5"/>
  <c r="L122" i="6"/>
  <c r="L120" i="6" s="1"/>
  <c r="K229" i="6"/>
  <c r="L254" i="6"/>
  <c r="O254" i="6" s="1"/>
  <c r="K267" i="6"/>
  <c r="K401" i="6"/>
  <c r="K419" i="6"/>
  <c r="K429" i="6"/>
  <c r="O455" i="6"/>
  <c r="K474" i="6"/>
  <c r="K564" i="6"/>
  <c r="L23" i="7"/>
  <c r="O23" i="7" s="1"/>
  <c r="K87" i="7"/>
  <c r="K93" i="7"/>
  <c r="K200" i="7"/>
  <c r="N34" i="7"/>
  <c r="N14" i="7" s="1"/>
  <c r="O406" i="7"/>
  <c r="K451" i="7"/>
  <c r="N31" i="7"/>
  <c r="K630" i="7"/>
  <c r="N22" i="8"/>
  <c r="P122" i="10"/>
  <c r="M120" i="10"/>
  <c r="P120" i="10" s="1"/>
  <c r="P254" i="10"/>
  <c r="M252" i="10"/>
  <c r="M250" i="10" s="1"/>
  <c r="P250" i="10" s="1"/>
  <c r="O404" i="10"/>
  <c r="L32" i="10"/>
  <c r="K419" i="7"/>
  <c r="K422" i="7"/>
  <c r="K464" i="7"/>
  <c r="K481" i="7"/>
  <c r="K498" i="7"/>
  <c r="K591" i="7"/>
  <c r="K618" i="7"/>
  <c r="K634" i="7"/>
  <c r="K65" i="8"/>
  <c r="K173" i="8"/>
  <c r="K219" i="8"/>
  <c r="K265" i="8"/>
  <c r="M273" i="8"/>
  <c r="M271" i="8" s="1"/>
  <c r="O347" i="8"/>
  <c r="K368" i="8"/>
  <c r="K372" i="8"/>
  <c r="K423" i="8"/>
  <c r="K573" i="8"/>
  <c r="O601" i="8"/>
  <c r="K623" i="8"/>
  <c r="K628" i="8"/>
  <c r="K635" i="8"/>
  <c r="L31" i="9"/>
  <c r="L29" i="9" s="1"/>
  <c r="K164" i="9"/>
  <c r="K189" i="9"/>
  <c r="K200" i="9"/>
  <c r="K368" i="9"/>
  <c r="K375" i="9"/>
  <c r="K430" i="9"/>
  <c r="K435" i="9"/>
  <c r="N33" i="9"/>
  <c r="N13" i="9" s="1"/>
  <c r="K617" i="9"/>
  <c r="K341" i="10"/>
  <c r="K466" i="10"/>
  <c r="K613" i="12"/>
  <c r="K612" i="12"/>
  <c r="K616" i="13"/>
  <c r="K612" i="13"/>
  <c r="P333" i="9"/>
  <c r="K343" i="9"/>
  <c r="K420" i="9"/>
  <c r="K424" i="9"/>
  <c r="K431" i="9"/>
  <c r="O435" i="9"/>
  <c r="O535" i="9"/>
  <c r="K611" i="9"/>
  <c r="K630" i="9"/>
  <c r="P70" i="10"/>
  <c r="K173" i="10"/>
  <c r="K199" i="10"/>
  <c r="M292" i="10"/>
  <c r="P292" i="10" s="1"/>
  <c r="K340" i="10"/>
  <c r="K380" i="10"/>
  <c r="O385" i="10"/>
  <c r="K426" i="10"/>
  <c r="K429" i="10"/>
  <c r="O437" i="10"/>
  <c r="K449" i="10"/>
  <c r="K465" i="10"/>
  <c r="K547" i="10"/>
  <c r="O551" i="10"/>
  <c r="K595" i="10"/>
  <c r="K624" i="10"/>
  <c r="K628" i="10"/>
  <c r="K117" i="11"/>
  <c r="K173" i="11"/>
  <c r="K219" i="11"/>
  <c r="K371" i="11"/>
  <c r="I367" i="11"/>
  <c r="K367" i="11" s="1"/>
  <c r="K431" i="11"/>
  <c r="J183" i="1"/>
  <c r="O599" i="13"/>
  <c r="K464" i="14"/>
  <c r="I367" i="14"/>
  <c r="K367" i="14" s="1"/>
  <c r="K369" i="14"/>
  <c r="N68" i="18"/>
  <c r="P68" i="18" s="1"/>
  <c r="P70" i="18"/>
  <c r="O385" i="9"/>
  <c r="K428" i="9"/>
  <c r="K432" i="9"/>
  <c r="K612" i="9"/>
  <c r="K631" i="9"/>
  <c r="K634" i="9"/>
  <c r="N26" i="10"/>
  <c r="N16" i="10" s="1"/>
  <c r="K158" i="10"/>
  <c r="O380" i="10"/>
  <c r="O383" i="10"/>
  <c r="K396" i="10"/>
  <c r="O457" i="10"/>
  <c r="K481" i="10"/>
  <c r="O568" i="10"/>
  <c r="O580" i="10"/>
  <c r="K589" i="10"/>
  <c r="L57" i="11"/>
  <c r="O57" i="11" s="1"/>
  <c r="N142" i="11"/>
  <c r="N140" i="11" s="1"/>
  <c r="K164" i="11"/>
  <c r="L224" i="11"/>
  <c r="K266" i="11"/>
  <c r="K368" i="11"/>
  <c r="K428" i="11"/>
  <c r="O580" i="11"/>
  <c r="K264" i="12"/>
  <c r="M273" i="12"/>
  <c r="M271" i="12" s="1"/>
  <c r="M337" i="12"/>
  <c r="P337" i="12" s="1"/>
  <c r="O337" i="12"/>
  <c r="O352" i="12"/>
  <c r="L32" i="12"/>
  <c r="L30" i="12" s="1"/>
  <c r="K398" i="12"/>
  <c r="N356" i="1"/>
  <c r="P45" i="16"/>
  <c r="M43" i="16"/>
  <c r="M41" i="16" s="1"/>
  <c r="O568" i="13"/>
  <c r="K235" i="9"/>
  <c r="K341" i="9"/>
  <c r="O354" i="9"/>
  <c r="K396" i="9"/>
  <c r="O406" i="9"/>
  <c r="K422" i="9"/>
  <c r="O459" i="9"/>
  <c r="K474" i="9"/>
  <c r="K623" i="9"/>
  <c r="K635" i="9"/>
  <c r="K64" i="10"/>
  <c r="N120" i="10"/>
  <c r="N118" i="10" s="1"/>
  <c r="K417" i="10"/>
  <c r="K497" i="10"/>
  <c r="O599" i="10"/>
  <c r="K616" i="10"/>
  <c r="K625" i="10"/>
  <c r="P45" i="11"/>
  <c r="K176" i="11"/>
  <c r="K201" i="11"/>
  <c r="K418" i="11"/>
  <c r="K429" i="11"/>
  <c r="K229" i="12"/>
  <c r="O385" i="12"/>
  <c r="K149" i="13"/>
  <c r="K547" i="13"/>
  <c r="N22" i="11"/>
  <c r="K617" i="11"/>
  <c r="P224" i="12"/>
  <c r="M222" i="12"/>
  <c r="N34" i="12"/>
  <c r="K617" i="12"/>
  <c r="L32" i="15"/>
  <c r="O582" i="15"/>
  <c r="N31" i="9"/>
  <c r="K564" i="9"/>
  <c r="K580" i="9"/>
  <c r="K595" i="9"/>
  <c r="K629" i="9"/>
  <c r="L45" i="10"/>
  <c r="O45" i="10" s="1"/>
  <c r="K328" i="10"/>
  <c r="N33" i="10"/>
  <c r="N13" i="10" s="1"/>
  <c r="K418" i="10"/>
  <c r="K421" i="10"/>
  <c r="K425" i="10"/>
  <c r="K464" i="10"/>
  <c r="K551" i="10"/>
  <c r="K564" i="10"/>
  <c r="K591" i="10"/>
  <c r="K597" i="10"/>
  <c r="K80" i="11"/>
  <c r="K235" i="11"/>
  <c r="K349" i="11"/>
  <c r="N31" i="11"/>
  <c r="N29" i="11" s="1"/>
  <c r="N33" i="12"/>
  <c r="N13" i="12" s="1"/>
  <c r="M120" i="13"/>
  <c r="M118" i="13" s="1"/>
  <c r="P122" i="13"/>
  <c r="M142" i="13"/>
  <c r="P144" i="13"/>
  <c r="K270" i="13"/>
  <c r="N222" i="15"/>
  <c r="N220" i="15" s="1"/>
  <c r="P224" i="15"/>
  <c r="K397" i="11"/>
  <c r="O437" i="11"/>
  <c r="K631" i="11"/>
  <c r="L31" i="12"/>
  <c r="L11" i="12" s="1"/>
  <c r="L45" i="13"/>
  <c r="O45" i="13" s="1"/>
  <c r="N142" i="13"/>
  <c r="N140" i="13" s="1"/>
  <c r="N34" i="13"/>
  <c r="N14" i="13" s="1"/>
  <c r="N337" i="1"/>
  <c r="J424" i="1"/>
  <c r="K270" i="11"/>
  <c r="K381" i="11"/>
  <c r="K417" i="11"/>
  <c r="O457" i="11"/>
  <c r="K473" i="11"/>
  <c r="K499" i="11"/>
  <c r="O566" i="11"/>
  <c r="O601" i="11"/>
  <c r="K632" i="11"/>
  <c r="M22" i="12"/>
  <c r="M12" i="12" s="1"/>
  <c r="K235" i="12"/>
  <c r="N292" i="12"/>
  <c r="N290" i="12" s="1"/>
  <c r="P333" i="12"/>
  <c r="K345" i="12"/>
  <c r="O401" i="12"/>
  <c r="K423" i="12"/>
  <c r="K426" i="12"/>
  <c r="O439" i="12"/>
  <c r="K474" i="12"/>
  <c r="K620" i="12"/>
  <c r="K623" i="12"/>
  <c r="L57" i="13"/>
  <c r="O57" i="13" s="1"/>
  <c r="K133" i="13"/>
  <c r="K158" i="13"/>
  <c r="K350" i="13"/>
  <c r="O580" i="13"/>
  <c r="K618" i="13"/>
  <c r="L98" i="14"/>
  <c r="O98" i="14" s="1"/>
  <c r="J372" i="1"/>
  <c r="M96" i="16"/>
  <c r="P96" i="16" s="1"/>
  <c r="P98" i="16"/>
  <c r="L254" i="11"/>
  <c r="K375" i="11"/>
  <c r="O406" i="11"/>
  <c r="K425" i="11"/>
  <c r="K464" i="11"/>
  <c r="K547" i="11"/>
  <c r="K589" i="11"/>
  <c r="K614" i="11"/>
  <c r="K618" i="11"/>
  <c r="N26" i="12"/>
  <c r="N16" i="12" s="1"/>
  <c r="K173" i="12"/>
  <c r="N222" i="12"/>
  <c r="N220" i="12" s="1"/>
  <c r="K265" i="12"/>
  <c r="K435" i="12"/>
  <c r="O437" i="12"/>
  <c r="O535" i="12"/>
  <c r="K621" i="12"/>
  <c r="K624" i="12"/>
  <c r="N26" i="13"/>
  <c r="N16" i="13" s="1"/>
  <c r="N96" i="13"/>
  <c r="N94" i="13" s="1"/>
  <c r="N273" i="13"/>
  <c r="N271" i="13" s="1"/>
  <c r="L333" i="13"/>
  <c r="O333" i="13" s="1"/>
  <c r="K341" i="13"/>
  <c r="O535" i="13"/>
  <c r="K597" i="13"/>
  <c r="K349" i="14"/>
  <c r="L32" i="14"/>
  <c r="O352" i="14"/>
  <c r="K547" i="14"/>
  <c r="O455" i="15"/>
  <c r="O102" i="17"/>
  <c r="N96" i="17"/>
  <c r="N94" i="17" s="1"/>
  <c r="P314" i="13"/>
  <c r="M312" i="13"/>
  <c r="P312" i="13" s="1"/>
  <c r="L45" i="14"/>
  <c r="O45" i="14" s="1"/>
  <c r="L23" i="14"/>
  <c r="O23" i="14" s="1"/>
  <c r="N32" i="14"/>
  <c r="N30" i="14" s="1"/>
  <c r="J399" i="1"/>
  <c r="P224" i="16"/>
  <c r="M222" i="16"/>
  <c r="N33" i="16"/>
  <c r="N13" i="16" s="1"/>
  <c r="O436" i="16"/>
  <c r="L31" i="16"/>
  <c r="L29" i="16" s="1"/>
  <c r="K328" i="11"/>
  <c r="O352" i="11"/>
  <c r="K376" i="11"/>
  <c r="K396" i="11"/>
  <c r="K401" i="11"/>
  <c r="O584" i="11"/>
  <c r="K615" i="11"/>
  <c r="P45" i="12"/>
  <c r="K133" i="12"/>
  <c r="K189" i="12"/>
  <c r="K200" i="12"/>
  <c r="L224" i="12"/>
  <c r="K270" i="12"/>
  <c r="N273" i="12"/>
  <c r="N271" i="12" s="1"/>
  <c r="N312" i="12"/>
  <c r="N310" i="12" s="1"/>
  <c r="O380" i="12"/>
  <c r="K455" i="12"/>
  <c r="O457" i="12"/>
  <c r="N43" i="13"/>
  <c r="N41" i="13" s="1"/>
  <c r="O337" i="13"/>
  <c r="M337" i="13"/>
  <c r="M26" i="13" s="1"/>
  <c r="K110" i="14"/>
  <c r="K341" i="14"/>
  <c r="K625" i="12"/>
  <c r="L33" i="13"/>
  <c r="O33" i="13" s="1"/>
  <c r="N55" i="13"/>
  <c r="N53" i="13" s="1"/>
  <c r="O349" i="13"/>
  <c r="O385" i="13"/>
  <c r="K402" i="13"/>
  <c r="L26" i="14"/>
  <c r="L16" i="14" s="1"/>
  <c r="O49" i="14"/>
  <c r="L314" i="14"/>
  <c r="O314" i="14" s="1"/>
  <c r="O404" i="14"/>
  <c r="K423" i="13"/>
  <c r="K449" i="13"/>
  <c r="N31" i="13"/>
  <c r="N29" i="13" s="1"/>
  <c r="K626" i="13"/>
  <c r="K631" i="13"/>
  <c r="K149" i="14"/>
  <c r="K270" i="14"/>
  <c r="K398" i="14"/>
  <c r="K427" i="14"/>
  <c r="K430" i="14"/>
  <c r="K455" i="14"/>
  <c r="K473" i="14"/>
  <c r="O597" i="14"/>
  <c r="K629" i="14"/>
  <c r="M68" i="15"/>
  <c r="K117" i="15"/>
  <c r="K138" i="15"/>
  <c r="N273" i="15"/>
  <c r="P273" i="15" s="1"/>
  <c r="O337" i="15"/>
  <c r="K345" i="15"/>
  <c r="O352" i="15"/>
  <c r="K376" i="15"/>
  <c r="K397" i="15"/>
  <c r="K417" i="15"/>
  <c r="O459" i="15"/>
  <c r="K482" i="15"/>
  <c r="K499" i="15"/>
  <c r="K635" i="15"/>
  <c r="O49" i="16"/>
  <c r="K80" i="16"/>
  <c r="O533" i="16"/>
  <c r="P102" i="17"/>
  <c r="O456" i="17"/>
  <c r="L31" i="17"/>
  <c r="L29" i="17" s="1"/>
  <c r="K595" i="14"/>
  <c r="L122" i="15"/>
  <c r="L120" i="15" s="1"/>
  <c r="L118" i="15" s="1"/>
  <c r="N331" i="15"/>
  <c r="N329" i="15" s="1"/>
  <c r="P294" i="16"/>
  <c r="M292" i="16"/>
  <c r="P292" i="16" s="1"/>
  <c r="N34" i="17"/>
  <c r="N14" i="17" s="1"/>
  <c r="O385" i="17"/>
  <c r="K615" i="13"/>
  <c r="L57" i="14"/>
  <c r="O57" i="14" s="1"/>
  <c r="N142" i="14"/>
  <c r="N140" i="14" s="1"/>
  <c r="K428" i="14"/>
  <c r="K623" i="14"/>
  <c r="K88" i="15"/>
  <c r="K377" i="15"/>
  <c r="K381" i="15"/>
  <c r="K398" i="15"/>
  <c r="K402" i="15"/>
  <c r="K418" i="15"/>
  <c r="N32" i="15"/>
  <c r="N30" i="15" s="1"/>
  <c r="O74" i="16"/>
  <c r="M331" i="17"/>
  <c r="P333" i="17"/>
  <c r="K613" i="17"/>
  <c r="K619" i="17"/>
  <c r="K616" i="17"/>
  <c r="K615" i="17"/>
  <c r="K611" i="17"/>
  <c r="K617" i="17"/>
  <c r="P102" i="18"/>
  <c r="K380" i="13"/>
  <c r="O406" i="13"/>
  <c r="K428" i="13"/>
  <c r="K580" i="13"/>
  <c r="K591" i="13"/>
  <c r="O597" i="13"/>
  <c r="K92" i="14"/>
  <c r="M102" i="14"/>
  <c r="M26" i="14" s="1"/>
  <c r="M16" i="14" s="1"/>
  <c r="L122" i="14"/>
  <c r="L144" i="14"/>
  <c r="O144" i="14" s="1"/>
  <c r="K173" i="14"/>
  <c r="L275" i="14"/>
  <c r="O275" i="14" s="1"/>
  <c r="K285" i="14"/>
  <c r="O459" i="14"/>
  <c r="O535" i="14"/>
  <c r="O564" i="14"/>
  <c r="O580" i="14"/>
  <c r="K620" i="14"/>
  <c r="K626" i="14"/>
  <c r="L24" i="15"/>
  <c r="O24" i="15" s="1"/>
  <c r="K133" i="15"/>
  <c r="P254" i="15"/>
  <c r="P275" i="15"/>
  <c r="O347" i="15"/>
  <c r="K429" i="15"/>
  <c r="O457" i="15"/>
  <c r="K473" i="15"/>
  <c r="K497" i="15"/>
  <c r="K613" i="15"/>
  <c r="K614" i="15"/>
  <c r="K85" i="16"/>
  <c r="L98" i="16"/>
  <c r="L96" i="16" s="1"/>
  <c r="O96" i="16" s="1"/>
  <c r="M142" i="17"/>
  <c r="M140" i="17" s="1"/>
  <c r="K376" i="13"/>
  <c r="K625" i="13"/>
  <c r="K377" i="14"/>
  <c r="K419" i="14"/>
  <c r="O599" i="14"/>
  <c r="K617" i="14"/>
  <c r="K173" i="15"/>
  <c r="K219" i="15"/>
  <c r="K341" i="15"/>
  <c r="K368" i="15"/>
  <c r="O439" i="15"/>
  <c r="L24" i="16"/>
  <c r="O24" i="16" s="1"/>
  <c r="L275" i="16"/>
  <c r="O275" i="16" s="1"/>
  <c r="P333" i="16"/>
  <c r="N331" i="16"/>
  <c r="N329" i="16" s="1"/>
  <c r="N34" i="16"/>
  <c r="N14" i="16" s="1"/>
  <c r="L31" i="18"/>
  <c r="K401" i="13"/>
  <c r="K416" i="13"/>
  <c r="K630" i="13"/>
  <c r="N43" i="14"/>
  <c r="N41" i="14" s="1"/>
  <c r="K158" i="14"/>
  <c r="P224" i="14"/>
  <c r="N292" i="14"/>
  <c r="N290" i="14" s="1"/>
  <c r="K381" i="14"/>
  <c r="K426" i="14"/>
  <c r="O437" i="14"/>
  <c r="K466" i="14"/>
  <c r="K482" i="14"/>
  <c r="K498" i="14"/>
  <c r="N33" i="14"/>
  <c r="N13" i="14" s="1"/>
  <c r="K597" i="14"/>
  <c r="K624" i="14"/>
  <c r="L70" i="15"/>
  <c r="O70" i="15" s="1"/>
  <c r="K199" i="15"/>
  <c r="N312" i="15"/>
  <c r="N310" i="15" s="1"/>
  <c r="P337" i="15"/>
  <c r="K349" i="15"/>
  <c r="K380" i="15"/>
  <c r="O383" i="15"/>
  <c r="K401" i="15"/>
  <c r="O404" i="15"/>
  <c r="K430" i="15"/>
  <c r="N33" i="15"/>
  <c r="N13" i="15" s="1"/>
  <c r="K464" i="15"/>
  <c r="K481" i="15"/>
  <c r="O533" i="15"/>
  <c r="M26" i="16"/>
  <c r="M16" i="16" s="1"/>
  <c r="N68" i="16"/>
  <c r="N66" i="16" s="1"/>
  <c r="N26" i="17"/>
  <c r="N120" i="17"/>
  <c r="N118" i="17" s="1"/>
  <c r="P122" i="17"/>
  <c r="M312" i="17"/>
  <c r="P312" i="17" s="1"/>
  <c r="P314" i="17"/>
  <c r="O459" i="16"/>
  <c r="K499" i="16"/>
  <c r="K613" i="16"/>
  <c r="K616" i="16"/>
  <c r="K619" i="16"/>
  <c r="P70" i="17"/>
  <c r="N33" i="17"/>
  <c r="N13" i="17" s="1"/>
  <c r="K628" i="17"/>
  <c r="K635" i="17"/>
  <c r="K64" i="18"/>
  <c r="K158" i="18"/>
  <c r="L275" i="18"/>
  <c r="K328" i="18"/>
  <c r="K343" i="18"/>
  <c r="N33" i="18"/>
  <c r="N13" i="18" s="1"/>
  <c r="K425" i="18"/>
  <c r="K625" i="18"/>
  <c r="K200" i="16"/>
  <c r="K377" i="16"/>
  <c r="K449" i="16"/>
  <c r="K597" i="16"/>
  <c r="K626" i="16"/>
  <c r="K631" i="16"/>
  <c r="P45" i="17"/>
  <c r="L70" i="17"/>
  <c r="L122" i="17"/>
  <c r="O122" i="17" s="1"/>
  <c r="K173" i="17"/>
  <c r="K219" i="17"/>
  <c r="K229" i="17"/>
  <c r="K422" i="17"/>
  <c r="K425" i="17"/>
  <c r="O457" i="17"/>
  <c r="K624" i="17"/>
  <c r="M43" i="18"/>
  <c r="M41" i="18" s="1"/>
  <c r="K65" i="18"/>
  <c r="K350" i="18"/>
  <c r="J470" i="1"/>
  <c r="J479" i="1"/>
  <c r="K498" i="18"/>
  <c r="J622" i="1"/>
  <c r="K149" i="16"/>
  <c r="L224" i="16"/>
  <c r="O224" i="16" s="1"/>
  <c r="N312" i="16"/>
  <c r="N310" i="16" s="1"/>
  <c r="K328" i="16"/>
  <c r="K381" i="16"/>
  <c r="O437" i="16"/>
  <c r="O566" i="16"/>
  <c r="K623" i="16"/>
  <c r="K132" i="17"/>
  <c r="K189" i="17"/>
  <c r="K618" i="17"/>
  <c r="K80" i="18"/>
  <c r="K93" i="18"/>
  <c r="M292" i="18"/>
  <c r="M290" i="18" s="1"/>
  <c r="P314" i="18"/>
  <c r="K419" i="18"/>
  <c r="K464" i="18"/>
  <c r="K474" i="18"/>
  <c r="K533" i="18"/>
  <c r="K547" i="18"/>
  <c r="O566" i="18"/>
  <c r="N222" i="17"/>
  <c r="N220" i="17" s="1"/>
  <c r="K370" i="17"/>
  <c r="K426" i="17"/>
  <c r="K432" i="17"/>
  <c r="N43" i="18"/>
  <c r="N41" i="18" s="1"/>
  <c r="M66" i="18"/>
  <c r="N331" i="18"/>
  <c r="N329" i="18" s="1"/>
  <c r="N31" i="18"/>
  <c r="N29" i="18" s="1"/>
  <c r="O597" i="18"/>
  <c r="K626" i="18"/>
  <c r="K630" i="18"/>
  <c r="K564" i="16"/>
  <c r="K635" i="16"/>
  <c r="K625" i="17"/>
  <c r="K113" i="18"/>
  <c r="K324" i="18"/>
  <c r="K375" i="18"/>
  <c r="K396" i="18"/>
  <c r="O455" i="18"/>
  <c r="K573" i="18"/>
  <c r="K620" i="18"/>
  <c r="K133" i="16"/>
  <c r="O347" i="16"/>
  <c r="K372" i="16"/>
  <c r="K431" i="16"/>
  <c r="K615" i="16"/>
  <c r="K618" i="16"/>
  <c r="O49" i="17"/>
  <c r="K108" i="17"/>
  <c r="K149" i="17"/>
  <c r="K176" i="17"/>
  <c r="K551" i="17"/>
  <c r="L45" i="18"/>
  <c r="N55" i="18"/>
  <c r="P55" i="18" s="1"/>
  <c r="K266" i="18"/>
  <c r="K416" i="18"/>
  <c r="K423" i="18"/>
  <c r="K615" i="18"/>
  <c r="K199" i="16"/>
  <c r="K349" i="16"/>
  <c r="K396" i="16"/>
  <c r="K428" i="16"/>
  <c r="K432" i="16"/>
  <c r="K451" i="16"/>
  <c r="O455" i="16"/>
  <c r="O601" i="16"/>
  <c r="K633" i="16"/>
  <c r="K117" i="17"/>
  <c r="K249" i="17"/>
  <c r="K345" i="17"/>
  <c r="N31" i="17"/>
  <c r="K398" i="17"/>
  <c r="K402" i="17"/>
  <c r="K465" i="17"/>
  <c r="K481" i="17"/>
  <c r="K547" i="17"/>
  <c r="K626" i="17"/>
  <c r="K82" i="18"/>
  <c r="L254" i="18"/>
  <c r="O254" i="18" s="1"/>
  <c r="K267" i="18"/>
  <c r="L294" i="18"/>
  <c r="O294" i="18" s="1"/>
  <c r="K372" i="18"/>
  <c r="K417" i="18"/>
  <c r="K466" i="18"/>
  <c r="O584" i="18"/>
  <c r="O599" i="18"/>
  <c r="K618" i="18"/>
  <c r="K632" i="18"/>
  <c r="O42" i="1"/>
  <c r="N19" i="1"/>
  <c r="L19" i="1"/>
  <c r="O21" i="1"/>
  <c r="M19" i="1"/>
  <c r="P21" i="1"/>
  <c r="M11" i="1"/>
  <c r="O25" i="1"/>
  <c r="L15" i="1"/>
  <c r="O15" i="1" s="1"/>
  <c r="P32" i="3"/>
  <c r="M30" i="3"/>
  <c r="P30" i="3" s="1"/>
  <c r="M22" i="2"/>
  <c r="P45" i="2"/>
  <c r="M43" i="2"/>
  <c r="M41" i="2" s="1"/>
  <c r="P102" i="3"/>
  <c r="M26" i="3"/>
  <c r="M30" i="1"/>
  <c r="P30" i="1" s="1"/>
  <c r="I265" i="1"/>
  <c r="L583" i="1"/>
  <c r="O583" i="1" s="1"/>
  <c r="P26" i="2"/>
  <c r="M16" i="2"/>
  <c r="P16" i="2" s="1"/>
  <c r="N26" i="2"/>
  <c r="N16" i="2" s="1"/>
  <c r="N120" i="2"/>
  <c r="N22" i="2"/>
  <c r="K173" i="2"/>
  <c r="K369" i="2"/>
  <c r="I367" i="2"/>
  <c r="K367" i="2" s="1"/>
  <c r="N34" i="2"/>
  <c r="N14" i="2" s="1"/>
  <c r="K398" i="2"/>
  <c r="N31" i="2"/>
  <c r="N29" i="2" s="1"/>
  <c r="L34" i="2"/>
  <c r="O568" i="2"/>
  <c r="K595" i="2"/>
  <c r="I595" i="1"/>
  <c r="K628" i="2"/>
  <c r="I628" i="1"/>
  <c r="O330" i="3"/>
  <c r="L33" i="3"/>
  <c r="O33" i="3" s="1"/>
  <c r="O353" i="3"/>
  <c r="K377" i="3"/>
  <c r="P19" i="5"/>
  <c r="P254" i="2"/>
  <c r="M252" i="2"/>
  <c r="O537" i="18"/>
  <c r="N34" i="18"/>
  <c r="N14" i="18" s="1"/>
  <c r="I64" i="1"/>
  <c r="I345" i="1"/>
  <c r="N385" i="1"/>
  <c r="I398" i="1"/>
  <c r="N406" i="1"/>
  <c r="I418" i="1"/>
  <c r="J431" i="1"/>
  <c r="J435" i="1"/>
  <c r="L437" i="1"/>
  <c r="L457" i="1"/>
  <c r="I489" i="1"/>
  <c r="K489" i="1" s="1"/>
  <c r="I513" i="1"/>
  <c r="K513" i="1" s="1"/>
  <c r="L32" i="2"/>
  <c r="K219" i="2"/>
  <c r="O330" i="2"/>
  <c r="K473" i="2"/>
  <c r="K592" i="2"/>
  <c r="I592" i="1"/>
  <c r="K592" i="1" s="1"/>
  <c r="P23" i="3"/>
  <c r="M13" i="3"/>
  <c r="P13" i="3" s="1"/>
  <c r="K108" i="3"/>
  <c r="P144" i="3"/>
  <c r="M142" i="3"/>
  <c r="N33" i="3"/>
  <c r="N13" i="3" s="1"/>
  <c r="O401" i="3"/>
  <c r="O437" i="3"/>
  <c r="K465" i="3"/>
  <c r="O534" i="3"/>
  <c r="L31" i="3"/>
  <c r="O566" i="3"/>
  <c r="M26" i="5"/>
  <c r="P102" i="5"/>
  <c r="O21" i="6"/>
  <c r="L19" i="6"/>
  <c r="N19" i="2"/>
  <c r="K564" i="2"/>
  <c r="I564" i="1"/>
  <c r="K589" i="2"/>
  <c r="P57" i="3"/>
  <c r="M55" i="3"/>
  <c r="L45" i="5"/>
  <c r="L24" i="5"/>
  <c r="I173" i="1"/>
  <c r="I498" i="1"/>
  <c r="N537" i="1"/>
  <c r="P95" i="2"/>
  <c r="M94" i="2"/>
  <c r="P221" i="2"/>
  <c r="K617" i="2"/>
  <c r="K614" i="2"/>
  <c r="K619" i="2"/>
  <c r="K611" i="2"/>
  <c r="I611" i="1"/>
  <c r="K616" i="2"/>
  <c r="K615" i="2"/>
  <c r="K612" i="2"/>
  <c r="K633" i="2"/>
  <c r="I633" i="1"/>
  <c r="M22" i="3"/>
  <c r="N96" i="3"/>
  <c r="O102" i="3"/>
  <c r="P254" i="3"/>
  <c r="M252" i="3"/>
  <c r="O385" i="3"/>
  <c r="L34" i="5"/>
  <c r="O537" i="5"/>
  <c r="K614" i="5"/>
  <c r="J614" i="1"/>
  <c r="P337" i="4"/>
  <c r="M331" i="4"/>
  <c r="O535" i="4"/>
  <c r="L32" i="4"/>
  <c r="N331" i="14"/>
  <c r="N329" i="14" s="1"/>
  <c r="P337" i="14"/>
  <c r="N534" i="1"/>
  <c r="P54" i="2"/>
  <c r="O221" i="2"/>
  <c r="O584" i="2"/>
  <c r="L584" i="1"/>
  <c r="P122" i="3"/>
  <c r="M120" i="3"/>
  <c r="M13" i="1"/>
  <c r="P13" i="1" s="1"/>
  <c r="M122" i="1"/>
  <c r="I158" i="1"/>
  <c r="I164" i="1"/>
  <c r="O253" i="1"/>
  <c r="I264" i="1"/>
  <c r="I469" i="1"/>
  <c r="K469" i="1" s="1"/>
  <c r="I493" i="1"/>
  <c r="K493" i="1" s="1"/>
  <c r="L535" i="1"/>
  <c r="L23" i="2"/>
  <c r="P30" i="2"/>
  <c r="M28" i="2"/>
  <c r="P28" i="2" s="1"/>
  <c r="P144" i="2"/>
  <c r="M142" i="2"/>
  <c r="P275" i="2"/>
  <c r="M273" i="2"/>
  <c r="J597" i="1"/>
  <c r="O599" i="2"/>
  <c r="L599" i="1"/>
  <c r="P29" i="3"/>
  <c r="M28" i="3"/>
  <c r="P28" i="3" s="1"/>
  <c r="N22" i="3"/>
  <c r="N43" i="3"/>
  <c r="N41" i="3" s="1"/>
  <c r="P41" i="3" s="1"/>
  <c r="P45" i="3"/>
  <c r="N252" i="3"/>
  <c r="P275" i="3"/>
  <c r="M273" i="3"/>
  <c r="K369" i="3"/>
  <c r="I367" i="3"/>
  <c r="K367" i="3" s="1"/>
  <c r="O42" i="5"/>
  <c r="K632" i="5"/>
  <c r="I632" i="1"/>
  <c r="P21" i="2"/>
  <c r="M11" i="2"/>
  <c r="M19" i="2"/>
  <c r="N34" i="4"/>
  <c r="N14" i="4" s="1"/>
  <c r="O354" i="4"/>
  <c r="I244" i="1"/>
  <c r="K244" i="1" s="1"/>
  <c r="O353" i="2"/>
  <c r="L33" i="2"/>
  <c r="O33" i="2" s="1"/>
  <c r="L31" i="2"/>
  <c r="O534" i="2"/>
  <c r="L61" i="1"/>
  <c r="O61" i="1" s="1"/>
  <c r="I81" i="1"/>
  <c r="J109" i="1"/>
  <c r="O554" i="2"/>
  <c r="L554" i="1"/>
  <c r="O554" i="1" s="1"/>
  <c r="K580" i="2"/>
  <c r="I580" i="1"/>
  <c r="K597" i="2"/>
  <c r="K630" i="2"/>
  <c r="O25" i="3"/>
  <c r="L15" i="3"/>
  <c r="O15" i="3" s="1"/>
  <c r="L19" i="3"/>
  <c r="P70" i="3"/>
  <c r="M68" i="3"/>
  <c r="P98" i="3"/>
  <c r="M96" i="3"/>
  <c r="O221" i="3"/>
  <c r="O383" i="3"/>
  <c r="L32" i="3"/>
  <c r="O61" i="4"/>
  <c r="L26" i="4"/>
  <c r="I111" i="1"/>
  <c r="N148" i="1"/>
  <c r="M15" i="1"/>
  <c r="P15" i="1" s="1"/>
  <c r="L47" i="1"/>
  <c r="M57" i="1"/>
  <c r="I84" i="1"/>
  <c r="I215" i="1"/>
  <c r="L221" i="1"/>
  <c r="O221" i="1" s="1"/>
  <c r="M254" i="1"/>
  <c r="L334" i="1"/>
  <c r="L26" i="2"/>
  <c r="P122" i="2"/>
  <c r="M120" i="2"/>
  <c r="K345" i="2"/>
  <c r="O401" i="2"/>
  <c r="K426" i="2"/>
  <c r="O457" i="2"/>
  <c r="O551" i="2"/>
  <c r="K577" i="2"/>
  <c r="I577" i="1"/>
  <c r="K577" i="1" s="1"/>
  <c r="P11" i="3"/>
  <c r="M9" i="3"/>
  <c r="P221" i="3"/>
  <c r="L224" i="3"/>
  <c r="L23" i="3"/>
  <c r="P54" i="4"/>
  <c r="M222" i="2"/>
  <c r="M220" i="2" s="1"/>
  <c r="K620" i="2"/>
  <c r="M222" i="3"/>
  <c r="O582" i="3"/>
  <c r="P45" i="4"/>
  <c r="P294" i="4"/>
  <c r="M22" i="4"/>
  <c r="M292" i="4"/>
  <c r="P333" i="4"/>
  <c r="N331" i="4"/>
  <c r="O383" i="5"/>
  <c r="P224" i="6"/>
  <c r="M222" i="6"/>
  <c r="M22" i="6"/>
  <c r="K623" i="2"/>
  <c r="O599" i="3"/>
  <c r="K617" i="3"/>
  <c r="K614" i="3"/>
  <c r="K619" i="3"/>
  <c r="K611" i="3"/>
  <c r="K616" i="3"/>
  <c r="K615" i="3"/>
  <c r="K612" i="3"/>
  <c r="P23" i="4"/>
  <c r="M13" i="4"/>
  <c r="P13" i="4" s="1"/>
  <c r="N22" i="4"/>
  <c r="N43" i="4"/>
  <c r="N41" i="4" s="1"/>
  <c r="L24" i="4"/>
  <c r="P251" i="4"/>
  <c r="M250" i="4"/>
  <c r="P9" i="5"/>
  <c r="O119" i="5"/>
  <c r="P224" i="5"/>
  <c r="M222" i="5"/>
  <c r="M22" i="5"/>
  <c r="N32" i="5"/>
  <c r="N30" i="5" s="1"/>
  <c r="K564" i="5"/>
  <c r="L32" i="5"/>
  <c r="O566" i="5"/>
  <c r="P19" i="6"/>
  <c r="M14" i="2"/>
  <c r="P14" i="2" s="1"/>
  <c r="O21" i="2"/>
  <c r="K624" i="2"/>
  <c r="P19" i="4"/>
  <c r="P141" i="4"/>
  <c r="M140" i="4"/>
  <c r="M220" i="4"/>
  <c r="O351" i="6"/>
  <c r="L31" i="6"/>
  <c r="K595" i="3"/>
  <c r="L98" i="4"/>
  <c r="L33" i="4"/>
  <c r="O384" i="4"/>
  <c r="O555" i="4"/>
  <c r="L34" i="4"/>
  <c r="M96" i="5"/>
  <c r="M250" i="5"/>
  <c r="P250" i="5" s="1"/>
  <c r="P252" i="5"/>
  <c r="K622" i="2"/>
  <c r="P95" i="4"/>
  <c r="N33" i="4"/>
  <c r="N13" i="4" s="1"/>
  <c r="K621" i="4"/>
  <c r="K626" i="4"/>
  <c r="K623" i="4"/>
  <c r="K620" i="4"/>
  <c r="K625" i="4"/>
  <c r="K624" i="4"/>
  <c r="O272" i="5"/>
  <c r="P311" i="5"/>
  <c r="O351" i="5"/>
  <c r="L31" i="5"/>
  <c r="K429" i="5"/>
  <c r="M13" i="2"/>
  <c r="P13" i="2" s="1"/>
  <c r="M55" i="2"/>
  <c r="M329" i="2"/>
  <c r="M15" i="3"/>
  <c r="P15" i="3" s="1"/>
  <c r="K613" i="3"/>
  <c r="P32" i="4"/>
  <c r="M30" i="4"/>
  <c r="P30" i="4" s="1"/>
  <c r="O67" i="5"/>
  <c r="M140" i="5"/>
  <c r="O298" i="5"/>
  <c r="L26" i="5"/>
  <c r="K616" i="4"/>
  <c r="M43" i="5"/>
  <c r="M41" i="5" s="1"/>
  <c r="O102" i="5"/>
  <c r="K624" i="5"/>
  <c r="O42" i="6"/>
  <c r="O272" i="6"/>
  <c r="P70" i="7"/>
  <c r="M68" i="7"/>
  <c r="O354" i="7"/>
  <c r="N33" i="7"/>
  <c r="N13" i="7" s="1"/>
  <c r="O555" i="7"/>
  <c r="L34" i="7"/>
  <c r="P19" i="8"/>
  <c r="M9" i="4"/>
  <c r="I367" i="4"/>
  <c r="K367" i="4" s="1"/>
  <c r="K611" i="4"/>
  <c r="K619" i="4"/>
  <c r="L19" i="5"/>
  <c r="N43" i="5"/>
  <c r="N41" i="5" s="1"/>
  <c r="N120" i="5"/>
  <c r="N118" i="5" s="1"/>
  <c r="N273" i="5"/>
  <c r="P273" i="5" s="1"/>
  <c r="L57" i="6"/>
  <c r="L23" i="6"/>
  <c r="P19" i="7"/>
  <c r="P29" i="7"/>
  <c r="M28" i="7"/>
  <c r="P28" i="7" s="1"/>
  <c r="P34" i="7"/>
  <c r="M14" i="7"/>
  <c r="P14" i="7" s="1"/>
  <c r="N68" i="7"/>
  <c r="K138" i="7"/>
  <c r="K213" i="7"/>
  <c r="K474" i="7"/>
  <c r="K617" i="4"/>
  <c r="I367" i="5"/>
  <c r="K367" i="5" s="1"/>
  <c r="K625" i="5"/>
  <c r="P21" i="6"/>
  <c r="M11" i="6"/>
  <c r="O67" i="6"/>
  <c r="P337" i="6"/>
  <c r="M26" i="6"/>
  <c r="P25" i="7"/>
  <c r="M15" i="7"/>
  <c r="P15" i="7" s="1"/>
  <c r="K80" i="7"/>
  <c r="M96" i="7"/>
  <c r="M94" i="7" s="1"/>
  <c r="M220" i="7"/>
  <c r="M310" i="7"/>
  <c r="P310" i="7" s="1"/>
  <c r="P312" i="7"/>
  <c r="L57" i="8"/>
  <c r="L23" i="8"/>
  <c r="M43" i="4"/>
  <c r="M102" i="4"/>
  <c r="K612" i="4"/>
  <c r="L34" i="6"/>
  <c r="O537" i="6"/>
  <c r="L32" i="6"/>
  <c r="O566" i="6"/>
  <c r="L26" i="7"/>
  <c r="O126" i="7"/>
  <c r="P141" i="7"/>
  <c r="M140" i="7"/>
  <c r="O383" i="9"/>
  <c r="N32" i="9"/>
  <c r="N30" i="9" s="1"/>
  <c r="O251" i="11"/>
  <c r="L19" i="4"/>
  <c r="M312" i="4"/>
  <c r="K615" i="4"/>
  <c r="M331" i="5"/>
  <c r="K620" i="5"/>
  <c r="K623" i="5"/>
  <c r="K630" i="5"/>
  <c r="L314" i="6"/>
  <c r="M331" i="6"/>
  <c r="N32" i="6"/>
  <c r="M26" i="7"/>
  <c r="P74" i="7"/>
  <c r="L98" i="7"/>
  <c r="P251" i="7"/>
  <c r="M250" i="7"/>
  <c r="P250" i="7" s="1"/>
  <c r="N331" i="7"/>
  <c r="N329" i="7" s="1"/>
  <c r="N22" i="7"/>
  <c r="K427" i="7"/>
  <c r="L15" i="4"/>
  <c r="O15" i="4" s="1"/>
  <c r="M28" i="4"/>
  <c r="P28" i="4" s="1"/>
  <c r="M68" i="4"/>
  <c r="M120" i="4"/>
  <c r="M273" i="4"/>
  <c r="K618" i="4"/>
  <c r="M14" i="5"/>
  <c r="P14" i="5" s="1"/>
  <c r="M66" i="5"/>
  <c r="P66" i="5" s="1"/>
  <c r="M118" i="5"/>
  <c r="M271" i="5"/>
  <c r="O74" i="7"/>
  <c r="N26" i="7"/>
  <c r="N16" i="7" s="1"/>
  <c r="P294" i="7"/>
  <c r="M292" i="7"/>
  <c r="O384" i="7"/>
  <c r="L33" i="7"/>
  <c r="O33" i="7" s="1"/>
  <c r="K621" i="7"/>
  <c r="K626" i="7"/>
  <c r="K623" i="7"/>
  <c r="K620" i="7"/>
  <c r="K625" i="7"/>
  <c r="K624" i="7"/>
  <c r="O74" i="8"/>
  <c r="L26" i="8"/>
  <c r="M55" i="4"/>
  <c r="O119" i="6"/>
  <c r="P311" i="6"/>
  <c r="M310" i="6"/>
  <c r="P310" i="6" s="1"/>
  <c r="P57" i="7"/>
  <c r="M55" i="7"/>
  <c r="M22" i="7"/>
  <c r="P95" i="7"/>
  <c r="L32" i="7"/>
  <c r="O535" i="7"/>
  <c r="M43" i="6"/>
  <c r="M68" i="6"/>
  <c r="M120" i="6"/>
  <c r="M273" i="6"/>
  <c r="P314" i="6"/>
  <c r="K618" i="6"/>
  <c r="K626" i="6"/>
  <c r="N96" i="7"/>
  <c r="N94" i="7" s="1"/>
  <c r="P144" i="7"/>
  <c r="P42" i="8"/>
  <c r="M26" i="9"/>
  <c r="P337" i="9"/>
  <c r="M331" i="9"/>
  <c r="P32" i="6"/>
  <c r="M55" i="6"/>
  <c r="K613" i="6"/>
  <c r="M11" i="7"/>
  <c r="P21" i="7"/>
  <c r="P49" i="7"/>
  <c r="M13" i="8"/>
  <c r="P13" i="8" s="1"/>
  <c r="O272" i="8"/>
  <c r="K349" i="8"/>
  <c r="P34" i="9"/>
  <c r="M14" i="9"/>
  <c r="P14" i="9" s="1"/>
  <c r="O119" i="9"/>
  <c r="L23" i="9"/>
  <c r="L122" i="9"/>
  <c r="O436" i="10"/>
  <c r="L31" i="10"/>
  <c r="K619" i="6"/>
  <c r="N222" i="7"/>
  <c r="M331" i="7"/>
  <c r="K81" i="8"/>
  <c r="K199" i="8"/>
  <c r="O383" i="8"/>
  <c r="K421" i="8"/>
  <c r="O566" i="8"/>
  <c r="L32" i="8"/>
  <c r="M140" i="9"/>
  <c r="O298" i="9"/>
  <c r="L26" i="6"/>
  <c r="P31" i="6"/>
  <c r="K614" i="6"/>
  <c r="K622" i="6"/>
  <c r="L15" i="7"/>
  <c r="O15" i="7" s="1"/>
  <c r="M271" i="7"/>
  <c r="P224" i="8"/>
  <c r="M222" i="8"/>
  <c r="P311" i="9"/>
  <c r="O228" i="10"/>
  <c r="L26" i="10"/>
  <c r="K617" i="6"/>
  <c r="K625" i="6"/>
  <c r="O42" i="8"/>
  <c r="K82" i="8"/>
  <c r="L314" i="8"/>
  <c r="O19" i="9"/>
  <c r="M250" i="9"/>
  <c r="P250" i="9" s="1"/>
  <c r="P252" i="9"/>
  <c r="L314" i="9"/>
  <c r="L24" i="9"/>
  <c r="M22" i="10"/>
  <c r="M43" i="10"/>
  <c r="P45" i="10"/>
  <c r="P70" i="8"/>
  <c r="M68" i="8"/>
  <c r="O119" i="8"/>
  <c r="M250" i="8"/>
  <c r="P311" i="8"/>
  <c r="N96" i="9"/>
  <c r="N94" i="9" s="1"/>
  <c r="N22" i="9"/>
  <c r="O272" i="9"/>
  <c r="L32" i="9"/>
  <c r="O566" i="9"/>
  <c r="M19" i="10"/>
  <c r="P21" i="10"/>
  <c r="M11" i="10"/>
  <c r="L34" i="11"/>
  <c r="O354" i="11"/>
  <c r="M140" i="6"/>
  <c r="M11" i="8"/>
  <c r="P57" i="8"/>
  <c r="M55" i="8"/>
  <c r="K216" i="8"/>
  <c r="O404" i="8"/>
  <c r="K449" i="8"/>
  <c r="P25" i="9"/>
  <c r="M15" i="9"/>
  <c r="P15" i="9" s="1"/>
  <c r="M19" i="9"/>
  <c r="P224" i="9"/>
  <c r="M222" i="9"/>
  <c r="O537" i="9"/>
  <c r="L34" i="9"/>
  <c r="O19" i="10"/>
  <c r="P31" i="10"/>
  <c r="M29" i="10"/>
  <c r="O318" i="11"/>
  <c r="M120" i="8"/>
  <c r="K618" i="8"/>
  <c r="K626" i="8"/>
  <c r="O21" i="9"/>
  <c r="N26" i="9"/>
  <c r="N16" i="9" s="1"/>
  <c r="M41" i="9"/>
  <c r="M120" i="9"/>
  <c r="K618" i="9"/>
  <c r="K626" i="9"/>
  <c r="M26" i="10"/>
  <c r="P272" i="11"/>
  <c r="M271" i="11"/>
  <c r="P31" i="12"/>
  <c r="M29" i="12"/>
  <c r="K613" i="8"/>
  <c r="K621" i="8"/>
  <c r="M11" i="9"/>
  <c r="M94" i="9"/>
  <c r="P94" i="9" s="1"/>
  <c r="O102" i="9"/>
  <c r="K371" i="9"/>
  <c r="K621" i="9"/>
  <c r="N55" i="10"/>
  <c r="N53" i="10" s="1"/>
  <c r="P98" i="10"/>
  <c r="M96" i="10"/>
  <c r="M310" i="10"/>
  <c r="P310" i="10" s="1"/>
  <c r="P330" i="10"/>
  <c r="O438" i="11"/>
  <c r="L33" i="11"/>
  <c r="O33" i="11" s="1"/>
  <c r="O19" i="12"/>
  <c r="L23" i="12"/>
  <c r="L45" i="12"/>
  <c r="L24" i="12"/>
  <c r="I367" i="8"/>
  <c r="K367" i="8" s="1"/>
  <c r="K611" i="8"/>
  <c r="K619" i="8"/>
  <c r="M13" i="9"/>
  <c r="P13" i="9" s="1"/>
  <c r="M55" i="9"/>
  <c r="O25" i="10"/>
  <c r="L15" i="10"/>
  <c r="O15" i="10" s="1"/>
  <c r="N22" i="10"/>
  <c r="N252" i="10"/>
  <c r="N250" i="10" s="1"/>
  <c r="L333" i="10"/>
  <c r="N331" i="11"/>
  <c r="N329" i="11" s="1"/>
  <c r="P337" i="11"/>
  <c r="O337" i="11"/>
  <c r="N34" i="11"/>
  <c r="N14" i="11" s="1"/>
  <c r="M290" i="8"/>
  <c r="P290" i="8" s="1"/>
  <c r="K622" i="8"/>
  <c r="K622" i="9"/>
  <c r="M273" i="10"/>
  <c r="O291" i="10"/>
  <c r="P119" i="11"/>
  <c r="M118" i="11"/>
  <c r="O141" i="11"/>
  <c r="P19" i="12"/>
  <c r="K625" i="8"/>
  <c r="K625" i="9"/>
  <c r="L24" i="10"/>
  <c r="P314" i="10"/>
  <c r="O353" i="10"/>
  <c r="L33" i="10"/>
  <c r="O33" i="10" s="1"/>
  <c r="P24" i="11"/>
  <c r="M14" i="11"/>
  <c r="P14" i="11" s="1"/>
  <c r="P42" i="11"/>
  <c r="N292" i="11"/>
  <c r="N26" i="11"/>
  <c r="N16" i="11" s="1"/>
  <c r="P333" i="11"/>
  <c r="M331" i="11"/>
  <c r="N55" i="12"/>
  <c r="N53" i="12" s="1"/>
  <c r="P53" i="12" s="1"/>
  <c r="P57" i="12"/>
  <c r="N22" i="12"/>
  <c r="P144" i="10"/>
  <c r="K149" i="10"/>
  <c r="O49" i="11"/>
  <c r="M49" i="11"/>
  <c r="M43" i="11" s="1"/>
  <c r="M41" i="11" s="1"/>
  <c r="L26" i="11"/>
  <c r="P224" i="11"/>
  <c r="N222" i="11"/>
  <c r="N220" i="11" s="1"/>
  <c r="N15" i="12"/>
  <c r="N19" i="12"/>
  <c r="P74" i="12"/>
  <c r="P221" i="12"/>
  <c r="O21" i="11"/>
  <c r="L19" i="11"/>
  <c r="P122" i="12"/>
  <c r="M120" i="12"/>
  <c r="P272" i="12"/>
  <c r="O330" i="13"/>
  <c r="O459" i="13"/>
  <c r="L34" i="13"/>
  <c r="I367" i="10"/>
  <c r="K367" i="10" s="1"/>
  <c r="K611" i="10"/>
  <c r="K619" i="10"/>
  <c r="M13" i="11"/>
  <c r="P13" i="11" s="1"/>
  <c r="M22" i="11"/>
  <c r="P32" i="11"/>
  <c r="N43" i="11"/>
  <c r="N41" i="11" s="1"/>
  <c r="P122" i="11"/>
  <c r="M142" i="11"/>
  <c r="M252" i="11"/>
  <c r="P275" i="11"/>
  <c r="K613" i="11"/>
  <c r="K621" i="11"/>
  <c r="M11" i="12"/>
  <c r="P21" i="12"/>
  <c r="O95" i="12"/>
  <c r="M96" i="12"/>
  <c r="O102" i="12"/>
  <c r="O251" i="12"/>
  <c r="P294" i="12"/>
  <c r="M292" i="12"/>
  <c r="L224" i="13"/>
  <c r="L23" i="13"/>
  <c r="N32" i="13"/>
  <c r="N30" i="13" s="1"/>
  <c r="O352" i="13"/>
  <c r="O337" i="10"/>
  <c r="K614" i="10"/>
  <c r="K622" i="10"/>
  <c r="L15" i="11"/>
  <c r="O15" i="11" s="1"/>
  <c r="M19" i="11"/>
  <c r="M28" i="11"/>
  <c r="P28" i="11" s="1"/>
  <c r="M220" i="11"/>
  <c r="K624" i="11"/>
  <c r="O74" i="12"/>
  <c r="M140" i="12"/>
  <c r="P251" i="12"/>
  <c r="M250" i="12"/>
  <c r="L254" i="12"/>
  <c r="L275" i="12"/>
  <c r="K285" i="12"/>
  <c r="K533" i="12"/>
  <c r="M15" i="13"/>
  <c r="P15" i="13" s="1"/>
  <c r="L26" i="13"/>
  <c r="O61" i="13"/>
  <c r="N19" i="14"/>
  <c r="K622" i="11"/>
  <c r="L33" i="12"/>
  <c r="O33" i="12" s="1"/>
  <c r="P221" i="13"/>
  <c r="K615" i="10"/>
  <c r="L23" i="11"/>
  <c r="K625" i="11"/>
  <c r="K158" i="12"/>
  <c r="O354" i="12"/>
  <c r="K419" i="12"/>
  <c r="K630" i="12"/>
  <c r="M252" i="13"/>
  <c r="P254" i="13"/>
  <c r="O382" i="13"/>
  <c r="L31" i="13"/>
  <c r="P98" i="14"/>
  <c r="O67" i="15"/>
  <c r="K613" i="10"/>
  <c r="M11" i="11"/>
  <c r="N32" i="11"/>
  <c r="N30" i="11" s="1"/>
  <c r="K623" i="11"/>
  <c r="M220" i="10"/>
  <c r="P220" i="10" s="1"/>
  <c r="L31" i="11"/>
  <c r="M66" i="11"/>
  <c r="M14" i="12"/>
  <c r="P14" i="12" s="1"/>
  <c r="P144" i="12"/>
  <c r="P254" i="12"/>
  <c r="K614" i="12"/>
  <c r="M9" i="13"/>
  <c r="M22" i="13"/>
  <c r="P224" i="13"/>
  <c r="M222" i="13"/>
  <c r="P311" i="13"/>
  <c r="K349" i="13"/>
  <c r="O404" i="13"/>
  <c r="K429" i="13"/>
  <c r="O439" i="13"/>
  <c r="O533" i="13"/>
  <c r="K595" i="13"/>
  <c r="P57" i="14"/>
  <c r="M55" i="14"/>
  <c r="K112" i="14"/>
  <c r="O141" i="14"/>
  <c r="P32" i="15"/>
  <c r="M30" i="15"/>
  <c r="P30" i="15" s="1"/>
  <c r="P23" i="13"/>
  <c r="M13" i="13"/>
  <c r="P13" i="13" s="1"/>
  <c r="M96" i="13"/>
  <c r="P98" i="13"/>
  <c r="O221" i="13"/>
  <c r="L314" i="13"/>
  <c r="K499" i="13"/>
  <c r="P21" i="14"/>
  <c r="M11" i="14"/>
  <c r="M19" i="14"/>
  <c r="N55" i="14"/>
  <c r="N53" i="14" s="1"/>
  <c r="N22" i="14"/>
  <c r="N26" i="14"/>
  <c r="K372" i="14"/>
  <c r="O385" i="14"/>
  <c r="L34" i="14"/>
  <c r="K424" i="14"/>
  <c r="M220" i="15"/>
  <c r="P251" i="15"/>
  <c r="M250" i="15"/>
  <c r="P250" i="15" s="1"/>
  <c r="K615" i="12"/>
  <c r="P21" i="13"/>
  <c r="P45" i="13"/>
  <c r="O119" i="13"/>
  <c r="M30" i="14"/>
  <c r="P32" i="14"/>
  <c r="N55" i="15"/>
  <c r="P55" i="15" s="1"/>
  <c r="N26" i="15"/>
  <c r="N16" i="15" s="1"/>
  <c r="P148" i="15"/>
  <c r="M26" i="15"/>
  <c r="K618" i="12"/>
  <c r="K628" i="12"/>
  <c r="L24" i="13"/>
  <c r="M30" i="13"/>
  <c r="P30" i="13" s="1"/>
  <c r="M43" i="13"/>
  <c r="M68" i="13"/>
  <c r="K340" i="13"/>
  <c r="O383" i="13"/>
  <c r="K421" i="13"/>
  <c r="K564" i="13"/>
  <c r="K619" i="13"/>
  <c r="O54" i="14"/>
  <c r="O95" i="14"/>
  <c r="N22" i="13"/>
  <c r="P57" i="13"/>
  <c r="M55" i="13"/>
  <c r="K173" i="13"/>
  <c r="K199" i="13"/>
  <c r="P275" i="13"/>
  <c r="M273" i="13"/>
  <c r="M22" i="14"/>
  <c r="M43" i="14"/>
  <c r="P45" i="14"/>
  <c r="O330" i="14"/>
  <c r="O353" i="14"/>
  <c r="L33" i="14"/>
  <c r="O552" i="14"/>
  <c r="L31" i="14"/>
  <c r="K619" i="12"/>
  <c r="K611" i="12"/>
  <c r="K616" i="12"/>
  <c r="O272" i="13"/>
  <c r="P23" i="14"/>
  <c r="M13" i="14"/>
  <c r="P13" i="14" s="1"/>
  <c r="L19" i="13"/>
  <c r="K368" i="13"/>
  <c r="K635" i="13"/>
  <c r="P34" i="14"/>
  <c r="P9" i="16"/>
  <c r="M290" i="13"/>
  <c r="P290" i="13" s="1"/>
  <c r="K614" i="13"/>
  <c r="M68" i="14"/>
  <c r="P68" i="14" s="1"/>
  <c r="K111" i="14"/>
  <c r="N222" i="14"/>
  <c r="N220" i="14" s="1"/>
  <c r="P272" i="14"/>
  <c r="M271" i="14"/>
  <c r="K423" i="14"/>
  <c r="O384" i="15"/>
  <c r="L33" i="15"/>
  <c r="O33" i="15" s="1"/>
  <c r="K617" i="13"/>
  <c r="M15" i="14"/>
  <c r="P15" i="14" s="1"/>
  <c r="P144" i="14"/>
  <c r="M142" i="14"/>
  <c r="K235" i="14"/>
  <c r="O337" i="14"/>
  <c r="K375" i="14"/>
  <c r="K435" i="14"/>
  <c r="N19" i="15"/>
  <c r="P224" i="17"/>
  <c r="M222" i="17"/>
  <c r="M22" i="17"/>
  <c r="N96" i="14"/>
  <c r="N94" i="14" s="1"/>
  <c r="P254" i="14"/>
  <c r="M252" i="14"/>
  <c r="P23" i="15"/>
  <c r="M13" i="15"/>
  <c r="P13" i="15" s="1"/>
  <c r="P57" i="16"/>
  <c r="M55" i="16"/>
  <c r="M22" i="16"/>
  <c r="K613" i="13"/>
  <c r="N68" i="14"/>
  <c r="N66" i="14" s="1"/>
  <c r="K164" i="14"/>
  <c r="P221" i="14"/>
  <c r="M220" i="14"/>
  <c r="O251" i="14"/>
  <c r="P333" i="14"/>
  <c r="M331" i="14"/>
  <c r="O406" i="14"/>
  <c r="K432" i="14"/>
  <c r="P45" i="15"/>
  <c r="M22" i="15"/>
  <c r="M43" i="15"/>
  <c r="O74" i="15"/>
  <c r="L26" i="15"/>
  <c r="P314" i="15"/>
  <c r="M312" i="15"/>
  <c r="O555" i="15"/>
  <c r="L34" i="15"/>
  <c r="P29" i="15"/>
  <c r="M28" i="15"/>
  <c r="P28" i="15" s="1"/>
  <c r="N22" i="15"/>
  <c r="N43" i="15"/>
  <c r="N41" i="15" s="1"/>
  <c r="O436" i="15"/>
  <c r="L31" i="15"/>
  <c r="P23" i="16"/>
  <c r="M13" i="16"/>
  <c r="P13" i="16" s="1"/>
  <c r="I367" i="13"/>
  <c r="K367" i="13" s="1"/>
  <c r="K611" i="13"/>
  <c r="P275" i="14"/>
  <c r="L333" i="14"/>
  <c r="K350" i="14"/>
  <c r="K416" i="14"/>
  <c r="O19" i="15"/>
  <c r="P119" i="15"/>
  <c r="P333" i="15"/>
  <c r="O349" i="15"/>
  <c r="O564" i="15"/>
  <c r="P25" i="16"/>
  <c r="M19" i="16"/>
  <c r="P70" i="16"/>
  <c r="M68" i="16"/>
  <c r="N26" i="16"/>
  <c r="N16" i="16" s="1"/>
  <c r="O353" i="16"/>
  <c r="L33" i="16"/>
  <c r="O33" i="16" s="1"/>
  <c r="P95" i="15"/>
  <c r="P122" i="15"/>
  <c r="M120" i="15"/>
  <c r="O148" i="15"/>
  <c r="O535" i="15"/>
  <c r="K629" i="15"/>
  <c r="N15" i="16"/>
  <c r="N19" i="16"/>
  <c r="K350" i="16"/>
  <c r="K613" i="14"/>
  <c r="K621" i="14"/>
  <c r="M11" i="15"/>
  <c r="P21" i="15"/>
  <c r="O54" i="15"/>
  <c r="P67" i="15"/>
  <c r="K200" i="15"/>
  <c r="L254" i="15"/>
  <c r="P54" i="15"/>
  <c r="M53" i="15"/>
  <c r="P144" i="15"/>
  <c r="M142" i="15"/>
  <c r="P49" i="17"/>
  <c r="M43" i="17"/>
  <c r="M26" i="17"/>
  <c r="N142" i="15"/>
  <c r="N140" i="15" s="1"/>
  <c r="P294" i="15"/>
  <c r="M292" i="15"/>
  <c r="O406" i="16"/>
  <c r="K83" i="15"/>
  <c r="K422" i="15"/>
  <c r="K621" i="15"/>
  <c r="K626" i="15"/>
  <c r="K623" i="15"/>
  <c r="K620" i="15"/>
  <c r="K624" i="15"/>
  <c r="P275" i="16"/>
  <c r="M273" i="16"/>
  <c r="P314" i="16"/>
  <c r="M312" i="16"/>
  <c r="K616" i="15"/>
  <c r="L275" i="17"/>
  <c r="L23" i="17"/>
  <c r="I367" i="15"/>
  <c r="K367" i="15" s="1"/>
  <c r="K611" i="15"/>
  <c r="K619" i="15"/>
  <c r="M29" i="16"/>
  <c r="K219" i="16"/>
  <c r="O383" i="16"/>
  <c r="L32" i="16"/>
  <c r="K418" i="16"/>
  <c r="K465" i="16"/>
  <c r="K630" i="16"/>
  <c r="M271" i="15"/>
  <c r="K612" i="15"/>
  <c r="N55" i="16"/>
  <c r="N53" i="16" s="1"/>
  <c r="N22" i="16"/>
  <c r="P144" i="16"/>
  <c r="M142" i="16"/>
  <c r="O221" i="16"/>
  <c r="K615" i="15"/>
  <c r="O19" i="16"/>
  <c r="L45" i="16"/>
  <c r="L23" i="16"/>
  <c r="O95" i="16"/>
  <c r="P221" i="16"/>
  <c r="P254" i="16"/>
  <c r="M252" i="16"/>
  <c r="O401" i="16"/>
  <c r="K426" i="16"/>
  <c r="K497" i="16"/>
  <c r="M118" i="17"/>
  <c r="K618" i="15"/>
  <c r="M14" i="16"/>
  <c r="P14" i="16" s="1"/>
  <c r="P95" i="16"/>
  <c r="P122" i="16"/>
  <c r="M120" i="16"/>
  <c r="K173" i="16"/>
  <c r="N252" i="16"/>
  <c r="N250" i="16" s="1"/>
  <c r="K345" i="16"/>
  <c r="K398" i="16"/>
  <c r="K473" i="16"/>
  <c r="N120" i="16"/>
  <c r="N118" i="16" s="1"/>
  <c r="O330" i="16"/>
  <c r="K369" i="16"/>
  <c r="I367" i="16"/>
  <c r="K367" i="16" s="1"/>
  <c r="N31" i="16"/>
  <c r="O119" i="17"/>
  <c r="L34" i="17"/>
  <c r="O354" i="17"/>
  <c r="O384" i="17"/>
  <c r="L33" i="17"/>
  <c r="O33" i="17" s="1"/>
  <c r="M329" i="16"/>
  <c r="K622" i="16"/>
  <c r="M250" i="17"/>
  <c r="L314" i="17"/>
  <c r="M30" i="18"/>
  <c r="P30" i="18" s="1"/>
  <c r="P32" i="18"/>
  <c r="K92" i="18"/>
  <c r="K235" i="18"/>
  <c r="K573" i="16"/>
  <c r="K625" i="16"/>
  <c r="P21" i="17"/>
  <c r="M11" i="17"/>
  <c r="K109" i="17"/>
  <c r="O272" i="17"/>
  <c r="K419" i="17"/>
  <c r="O141" i="18"/>
  <c r="P29" i="17"/>
  <c r="M28" i="17"/>
  <c r="P28" i="17" s="1"/>
  <c r="P291" i="17"/>
  <c r="M290" i="17"/>
  <c r="P290" i="17" s="1"/>
  <c r="L98" i="18"/>
  <c r="L23" i="18"/>
  <c r="O67" i="17"/>
  <c r="M66" i="17"/>
  <c r="P66" i="17" s="1"/>
  <c r="P68" i="17"/>
  <c r="O437" i="18"/>
  <c r="L32" i="18"/>
  <c r="K624" i="16"/>
  <c r="P31" i="17"/>
  <c r="P42" i="17"/>
  <c r="O311" i="17"/>
  <c r="O597" i="17"/>
  <c r="L26" i="16"/>
  <c r="K589" i="16"/>
  <c r="L26" i="17"/>
  <c r="K199" i="17"/>
  <c r="P311" i="17"/>
  <c r="L26" i="18"/>
  <c r="O49" i="18"/>
  <c r="P144" i="18"/>
  <c r="N142" i="18"/>
  <c r="N140" i="18" s="1"/>
  <c r="M310" i="18"/>
  <c r="K621" i="17"/>
  <c r="O95" i="18"/>
  <c r="P98" i="18"/>
  <c r="N96" i="18"/>
  <c r="N94" i="18" s="1"/>
  <c r="O337" i="18"/>
  <c r="M337" i="18"/>
  <c r="K377" i="18"/>
  <c r="O401" i="18"/>
  <c r="K426" i="18"/>
  <c r="O555" i="17"/>
  <c r="K631" i="17"/>
  <c r="K112" i="18"/>
  <c r="K149" i="18"/>
  <c r="P272" i="18"/>
  <c r="M271" i="18"/>
  <c r="K289" i="18"/>
  <c r="L34" i="18"/>
  <c r="O354" i="18"/>
  <c r="K473" i="18"/>
  <c r="K87" i="18"/>
  <c r="P119" i="18"/>
  <c r="M118" i="18"/>
  <c r="P118" i="18" s="1"/>
  <c r="O311" i="18"/>
  <c r="P333" i="18"/>
  <c r="K418" i="18"/>
  <c r="K465" i="18"/>
  <c r="P291" i="18"/>
  <c r="L24" i="18"/>
  <c r="M220" i="18"/>
  <c r="O251" i="18"/>
  <c r="P254" i="18"/>
  <c r="N252" i="18"/>
  <c r="N250" i="18" s="1"/>
  <c r="N292" i="18"/>
  <c r="L333" i="18"/>
  <c r="N32" i="18"/>
  <c r="N30" i="18" s="1"/>
  <c r="O380" i="18"/>
  <c r="K630" i="17"/>
  <c r="O19" i="18"/>
  <c r="M29" i="18"/>
  <c r="M11" i="18"/>
  <c r="P31" i="18"/>
  <c r="N22" i="18"/>
  <c r="K189" i="18"/>
  <c r="P224" i="18"/>
  <c r="N222" i="18"/>
  <c r="N220" i="18" s="1"/>
  <c r="O353" i="18"/>
  <c r="L33" i="18"/>
  <c r="O33" i="18" s="1"/>
  <c r="K613" i="18"/>
  <c r="K622" i="17"/>
  <c r="K616" i="18"/>
  <c r="K624" i="18"/>
  <c r="K612" i="17"/>
  <c r="K620" i="17"/>
  <c r="K614" i="18"/>
  <c r="K622" i="18"/>
  <c r="K617" i="18"/>
  <c r="K612" i="18"/>
  <c r="M53" i="18"/>
  <c r="M140" i="18"/>
  <c r="L292" i="9" l="1"/>
  <c r="K117" i="1"/>
  <c r="L96" i="11"/>
  <c r="O96" i="11" s="1"/>
  <c r="K216" i="1"/>
  <c r="K345" i="1"/>
  <c r="L252" i="17"/>
  <c r="L250" i="17" s="1"/>
  <c r="O250" i="17" s="1"/>
  <c r="K375" i="1"/>
  <c r="O102" i="1"/>
  <c r="O437" i="1"/>
  <c r="K112" i="1"/>
  <c r="K573" i="1"/>
  <c r="L43" i="8"/>
  <c r="O43" i="8" s="1"/>
  <c r="O275" i="10"/>
  <c r="P122" i="1"/>
  <c r="L331" i="15"/>
  <c r="L329" i="15" s="1"/>
  <c r="O329" i="15" s="1"/>
  <c r="L55" i="9"/>
  <c r="L53" i="9" s="1"/>
  <c r="O53" i="9" s="1"/>
  <c r="M94" i="15"/>
  <c r="P94" i="15" s="1"/>
  <c r="O45" i="17"/>
  <c r="L120" i="11"/>
  <c r="L118" i="11" s="1"/>
  <c r="P55" i="4"/>
  <c r="O122" i="5"/>
  <c r="L120" i="12"/>
  <c r="O120" i="12" s="1"/>
  <c r="O224" i="4"/>
  <c r="O380" i="1"/>
  <c r="L68" i="4"/>
  <c r="L66" i="4" s="1"/>
  <c r="O66" i="4" s="1"/>
  <c r="O314" i="16"/>
  <c r="P96" i="6"/>
  <c r="O98" i="10"/>
  <c r="L96" i="9"/>
  <c r="O96" i="9" s="1"/>
  <c r="O314" i="3"/>
  <c r="L273" i="13"/>
  <c r="L271" i="13" s="1"/>
  <c r="O271" i="13" s="1"/>
  <c r="P120" i="15"/>
  <c r="L312" i="10"/>
  <c r="O312" i="10" s="1"/>
  <c r="L43" i="9"/>
  <c r="L41" i="9" s="1"/>
  <c r="K455" i="1"/>
  <c r="L142" i="8"/>
  <c r="L140" i="8" s="1"/>
  <c r="O140" i="8" s="1"/>
  <c r="O96" i="6"/>
  <c r="N12" i="17"/>
  <c r="O68" i="12"/>
  <c r="L43" i="11"/>
  <c r="O43" i="11" s="1"/>
  <c r="P74" i="1"/>
  <c r="M94" i="11"/>
  <c r="P94" i="11" s="1"/>
  <c r="M310" i="8"/>
  <c r="P310" i="8" s="1"/>
  <c r="P55" i="6"/>
  <c r="O224" i="5"/>
  <c r="P68" i="12"/>
  <c r="O30" i="17"/>
  <c r="L312" i="15"/>
  <c r="O312" i="15" s="1"/>
  <c r="L55" i="14"/>
  <c r="L53" i="14" s="1"/>
  <c r="O53" i="14" s="1"/>
  <c r="L292" i="18"/>
  <c r="O292" i="18" s="1"/>
  <c r="L252" i="2"/>
  <c r="O252" i="2" s="1"/>
  <c r="O599" i="1"/>
  <c r="O122" i="15"/>
  <c r="L252" i="4"/>
  <c r="O252" i="4" s="1"/>
  <c r="P252" i="6"/>
  <c r="P312" i="14"/>
  <c r="P43" i="17"/>
  <c r="K449" i="1"/>
  <c r="K341" i="1"/>
  <c r="L142" i="5"/>
  <c r="O142" i="5" s="1"/>
  <c r="O294" i="3"/>
  <c r="O70" i="11"/>
  <c r="O275" i="9"/>
  <c r="O551" i="1"/>
  <c r="P142" i="12"/>
  <c r="L68" i="7"/>
  <c r="L66" i="7" s="1"/>
  <c r="K416" i="1"/>
  <c r="P140" i="12"/>
  <c r="O74" i="1"/>
  <c r="L55" i="16"/>
  <c r="L53" i="16" s="1"/>
  <c r="O53" i="16" s="1"/>
  <c r="L252" i="14"/>
  <c r="O252" i="14" s="1"/>
  <c r="P331" i="17"/>
  <c r="K473" i="1"/>
  <c r="O535" i="1"/>
  <c r="O34" i="12"/>
  <c r="K138" i="1"/>
  <c r="L43" i="10"/>
  <c r="L41" i="10" s="1"/>
  <c r="K547" i="1"/>
  <c r="L273" i="4"/>
  <c r="O273" i="4" s="1"/>
  <c r="L331" i="6"/>
  <c r="L329" i="6" s="1"/>
  <c r="O329" i="6" s="1"/>
  <c r="K113" i="1"/>
  <c r="K189" i="1"/>
  <c r="K423" i="1"/>
  <c r="L14" i="8"/>
  <c r="O14" i="8" s="1"/>
  <c r="L312" i="5"/>
  <c r="L310" i="5" s="1"/>
  <c r="O310" i="5" s="1"/>
  <c r="L120" i="8"/>
  <c r="O120" i="8" s="1"/>
  <c r="L331" i="17"/>
  <c r="O331" i="17" s="1"/>
  <c r="L292" i="14"/>
  <c r="O292" i="14" s="1"/>
  <c r="O45" i="2"/>
  <c r="L290" i="3"/>
  <c r="O290" i="3" s="1"/>
  <c r="O537" i="1"/>
  <c r="L273" i="14"/>
  <c r="L271" i="14" s="1"/>
  <c r="O271" i="14" s="1"/>
  <c r="M66" i="9"/>
  <c r="P66" i="9" s="1"/>
  <c r="P68" i="6"/>
  <c r="K497" i="1"/>
  <c r="P275" i="1"/>
  <c r="K132" i="1"/>
  <c r="K93" i="1"/>
  <c r="K630" i="1"/>
  <c r="K87" i="1"/>
  <c r="P142" i="9"/>
  <c r="K498" i="1"/>
  <c r="P250" i="12"/>
  <c r="N11" i="13"/>
  <c r="N9" i="13" s="1"/>
  <c r="L55" i="4"/>
  <c r="O55" i="4" s="1"/>
  <c r="O70" i="16"/>
  <c r="O584" i="1"/>
  <c r="O66" i="16"/>
  <c r="O354" i="1"/>
  <c r="K343" i="1"/>
  <c r="P333" i="1"/>
  <c r="L43" i="13"/>
  <c r="O43" i="13" s="1"/>
  <c r="O34" i="6"/>
  <c r="K200" i="1"/>
  <c r="L55" i="15"/>
  <c r="O55" i="15" s="1"/>
  <c r="P98" i="1"/>
  <c r="K417" i="1"/>
  <c r="K635" i="1"/>
  <c r="K419" i="1"/>
  <c r="K631" i="1"/>
  <c r="K266" i="1"/>
  <c r="K65" i="1"/>
  <c r="P70" i="1"/>
  <c r="K110" i="1"/>
  <c r="M271" i="17"/>
  <c r="P271" i="17" s="1"/>
  <c r="K593" i="1"/>
  <c r="P94" i="17"/>
  <c r="K92" i="1"/>
  <c r="O122" i="7"/>
  <c r="K564" i="1"/>
  <c r="K133" i="1"/>
  <c r="O32" i="17"/>
  <c r="O455" i="1"/>
  <c r="P144" i="1"/>
  <c r="O144" i="18"/>
  <c r="L55" i="2"/>
  <c r="O55" i="2" s="1"/>
  <c r="O57" i="3"/>
  <c r="O314" i="4"/>
  <c r="K450" i="1"/>
  <c r="K533" i="1"/>
  <c r="K420" i="1"/>
  <c r="O601" i="1"/>
  <c r="N140" i="5"/>
  <c r="P140" i="5" s="1"/>
  <c r="K481" i="1"/>
  <c r="M310" i="13"/>
  <c r="P310" i="13" s="1"/>
  <c r="M43" i="12"/>
  <c r="P43" i="12" s="1"/>
  <c r="P22" i="12"/>
  <c r="L312" i="7"/>
  <c r="O312" i="7" s="1"/>
  <c r="L142" i="2"/>
  <c r="L140" i="2" s="1"/>
  <c r="K249" i="1"/>
  <c r="K397" i="1"/>
  <c r="N271" i="7"/>
  <c r="P271" i="7" s="1"/>
  <c r="O294" i="5"/>
  <c r="M66" i="2"/>
  <c r="P66" i="2" s="1"/>
  <c r="K109" i="1"/>
  <c r="K398" i="1"/>
  <c r="K451" i="1"/>
  <c r="P294" i="1"/>
  <c r="L55" i="17"/>
  <c r="L53" i="17" s="1"/>
  <c r="O53" i="17" s="1"/>
  <c r="L252" i="6"/>
  <c r="O252" i="6" s="1"/>
  <c r="L142" i="4"/>
  <c r="O142" i="4" s="1"/>
  <c r="K264" i="1"/>
  <c r="O34" i="5"/>
  <c r="K377" i="1"/>
  <c r="K381" i="1"/>
  <c r="K482" i="1"/>
  <c r="K464" i="1"/>
  <c r="P45" i="1"/>
  <c r="K401" i="1"/>
  <c r="I367" i="1"/>
  <c r="K367" i="1" s="1"/>
  <c r="P314" i="1"/>
  <c r="L142" i="16"/>
  <c r="O142" i="16" s="1"/>
  <c r="K164" i="1"/>
  <c r="P331" i="10"/>
  <c r="O98" i="6"/>
  <c r="L273" i="6"/>
  <c r="O273" i="6" s="1"/>
  <c r="O144" i="3"/>
  <c r="O31" i="9"/>
  <c r="O45" i="15"/>
  <c r="O30" i="13"/>
  <c r="L142" i="6"/>
  <c r="L140" i="6" s="1"/>
  <c r="O140" i="6" s="1"/>
  <c r="L14" i="14"/>
  <c r="O14" i="14" s="1"/>
  <c r="K81" i="1"/>
  <c r="L252" i="3"/>
  <c r="L250" i="3" s="1"/>
  <c r="O406" i="1"/>
  <c r="K466" i="1"/>
  <c r="O224" i="14"/>
  <c r="O120" i="6"/>
  <c r="O564" i="1"/>
  <c r="P120" i="6"/>
  <c r="L310" i="3"/>
  <c r="O310" i="3" s="1"/>
  <c r="P55" i="2"/>
  <c r="O439" i="1"/>
  <c r="K213" i="1"/>
  <c r="K380" i="1"/>
  <c r="L96" i="5"/>
  <c r="O96" i="5" s="1"/>
  <c r="O347" i="1"/>
  <c r="O34" i="13"/>
  <c r="N11" i="11"/>
  <c r="N9" i="11" s="1"/>
  <c r="L252" i="7"/>
  <c r="O252" i="7" s="1"/>
  <c r="P68" i="15"/>
  <c r="N271" i="18"/>
  <c r="P271" i="18" s="1"/>
  <c r="K86" i="1"/>
  <c r="K465" i="1"/>
  <c r="L96" i="13"/>
  <c r="L94" i="13" s="1"/>
  <c r="O94" i="13" s="1"/>
  <c r="N28" i="11"/>
  <c r="O122" i="6"/>
  <c r="O34" i="7"/>
  <c r="K158" i="1"/>
  <c r="K633" i="1"/>
  <c r="K624" i="1"/>
  <c r="K328" i="1"/>
  <c r="K340" i="1"/>
  <c r="P142" i="10"/>
  <c r="L292" i="15"/>
  <c r="O292" i="15" s="1"/>
  <c r="M290" i="10"/>
  <c r="P290" i="10" s="1"/>
  <c r="O122" i="2"/>
  <c r="K64" i="1"/>
  <c r="K376" i="1"/>
  <c r="O349" i="1"/>
  <c r="K185" i="1"/>
  <c r="K270" i="1"/>
  <c r="K186" i="1"/>
  <c r="K199" i="1"/>
  <c r="O352" i="1"/>
  <c r="K173" i="1"/>
  <c r="P55" i="11"/>
  <c r="K324" i="1"/>
  <c r="K306" i="1"/>
  <c r="M94" i="16"/>
  <c r="P94" i="16" s="1"/>
  <c r="K304" i="1"/>
  <c r="K422" i="1"/>
  <c r="K421" i="1"/>
  <c r="P292" i="5"/>
  <c r="L96" i="3"/>
  <c r="O96" i="3" s="1"/>
  <c r="L331" i="3"/>
  <c r="O331" i="3" s="1"/>
  <c r="O294" i="4"/>
  <c r="L142" i="17"/>
  <c r="O142" i="17" s="1"/>
  <c r="O337" i="1"/>
  <c r="O57" i="18"/>
  <c r="O533" i="1"/>
  <c r="P312" i="11"/>
  <c r="M290" i="9"/>
  <c r="P290" i="9" s="1"/>
  <c r="O68" i="10"/>
  <c r="K219" i="1"/>
  <c r="O144" i="11"/>
  <c r="K597" i="1"/>
  <c r="L222" i="17"/>
  <c r="O222" i="17" s="1"/>
  <c r="P142" i="6"/>
  <c r="K625" i="1"/>
  <c r="K402" i="1"/>
  <c r="K429" i="1"/>
  <c r="O597" i="1"/>
  <c r="K204" i="1"/>
  <c r="K349" i="1"/>
  <c r="O118" i="15"/>
  <c r="O271" i="3"/>
  <c r="P252" i="12"/>
  <c r="O224" i="18"/>
  <c r="L252" i="18"/>
  <c r="L250" i="18" s="1"/>
  <c r="O250" i="18" s="1"/>
  <c r="O120" i="15"/>
  <c r="L292" i="12"/>
  <c r="O292" i="12" s="1"/>
  <c r="O70" i="10"/>
  <c r="M310" i="9"/>
  <c r="P310" i="9" s="1"/>
  <c r="L11" i="7"/>
  <c r="O11" i="7" s="1"/>
  <c r="K621" i="1"/>
  <c r="K626" i="1"/>
  <c r="K622" i="1"/>
  <c r="K350" i="1"/>
  <c r="K80" i="1"/>
  <c r="K634" i="1"/>
  <c r="O122" i="18"/>
  <c r="P43" i="16"/>
  <c r="N53" i="15"/>
  <c r="P53" i="15" s="1"/>
  <c r="L29" i="7"/>
  <c r="O29" i="7" s="1"/>
  <c r="K629" i="1"/>
  <c r="K432" i="1"/>
  <c r="P68" i="4"/>
  <c r="O57" i="5"/>
  <c r="K435" i="1"/>
  <c r="L312" i="14"/>
  <c r="O312" i="14" s="1"/>
  <c r="L252" i="13"/>
  <c r="O252" i="13" s="1"/>
  <c r="P252" i="8"/>
  <c r="N53" i="5"/>
  <c r="P53" i="5" s="1"/>
  <c r="L252" i="5"/>
  <c r="O252" i="5" s="1"/>
  <c r="K84" i="1"/>
  <c r="O254" i="8"/>
  <c r="K368" i="1"/>
  <c r="K309" i="1"/>
  <c r="P250" i="8"/>
  <c r="O457" i="1"/>
  <c r="O275" i="3"/>
  <c r="L292" i="6"/>
  <c r="L290" i="6" s="1"/>
  <c r="O290" i="6" s="1"/>
  <c r="O435" i="1"/>
  <c r="K267" i="1"/>
  <c r="K428" i="1"/>
  <c r="O144" i="10"/>
  <c r="K427" i="1"/>
  <c r="P118" i="17"/>
  <c r="L222" i="9"/>
  <c r="O222" i="9" s="1"/>
  <c r="O568" i="1"/>
  <c r="M290" i="14"/>
  <c r="P290" i="14" s="1"/>
  <c r="L273" i="2"/>
  <c r="L271" i="2" s="1"/>
  <c r="O271" i="2" s="1"/>
  <c r="P120" i="17"/>
  <c r="L331" i="9"/>
  <c r="O331" i="9" s="1"/>
  <c r="O45" i="4"/>
  <c r="N11" i="3"/>
  <c r="N9" i="3" s="1"/>
  <c r="L292" i="10"/>
  <c r="K85" i="1"/>
  <c r="K83" i="1"/>
  <c r="K285" i="1"/>
  <c r="K289" i="1"/>
  <c r="K235" i="1"/>
  <c r="K396" i="1"/>
  <c r="P96" i="17"/>
  <c r="K474" i="1"/>
  <c r="N43" i="1"/>
  <c r="N41" i="1" s="1"/>
  <c r="O401" i="1"/>
  <c r="K176" i="1"/>
  <c r="N11" i="5"/>
  <c r="N9" i="5" s="1"/>
  <c r="M290" i="3"/>
  <c r="P290" i="3" s="1"/>
  <c r="L23" i="1"/>
  <c r="O23" i="1" s="1"/>
  <c r="K580" i="1"/>
  <c r="N31" i="1"/>
  <c r="N29" i="1" s="1"/>
  <c r="K265" i="1"/>
  <c r="N66" i="18"/>
  <c r="P66" i="18" s="1"/>
  <c r="K551" i="1"/>
  <c r="O144" i="15"/>
  <c r="P254" i="1"/>
  <c r="K111" i="1"/>
  <c r="P271" i="8"/>
  <c r="O553" i="1"/>
  <c r="N11" i="14"/>
  <c r="N9" i="14" s="1"/>
  <c r="L252" i="16"/>
  <c r="O252" i="16" s="1"/>
  <c r="O70" i="13"/>
  <c r="N28" i="14"/>
  <c r="O26" i="12"/>
  <c r="N55" i="1"/>
  <c r="N53" i="1" s="1"/>
  <c r="K149" i="1"/>
  <c r="K575" i="1"/>
  <c r="O49" i="1"/>
  <c r="K370" i="1"/>
  <c r="K591" i="1"/>
  <c r="O555" i="1"/>
  <c r="K201" i="1"/>
  <c r="L96" i="12"/>
  <c r="O96" i="12" s="1"/>
  <c r="M290" i="2"/>
  <c r="P290" i="2" s="1"/>
  <c r="O273" i="8"/>
  <c r="O70" i="9"/>
  <c r="O459" i="1"/>
  <c r="O68" i="11"/>
  <c r="O68" i="9"/>
  <c r="L120" i="4"/>
  <c r="L118" i="4" s="1"/>
  <c r="O118" i="4" s="1"/>
  <c r="K418" i="1"/>
  <c r="O32" i="14"/>
  <c r="L66" i="13"/>
  <c r="O66" i="13" s="1"/>
  <c r="N66" i="11"/>
  <c r="P66" i="11" s="1"/>
  <c r="O34" i="9"/>
  <c r="O70" i="12"/>
  <c r="L11" i="9"/>
  <c r="L9" i="9" s="1"/>
  <c r="L43" i="6"/>
  <c r="L41" i="6" s="1"/>
  <c r="O41" i="6" s="1"/>
  <c r="L292" i="7"/>
  <c r="O292" i="7" s="1"/>
  <c r="K628" i="1"/>
  <c r="P222" i="16"/>
  <c r="P55" i="9"/>
  <c r="N271" i="15"/>
  <c r="P271" i="15" s="1"/>
  <c r="L96" i="14"/>
  <c r="O96" i="14" s="1"/>
  <c r="K426" i="1"/>
  <c r="O582" i="1"/>
  <c r="P140" i="6"/>
  <c r="P220" i="15"/>
  <c r="O224" i="10"/>
  <c r="L331" i="5"/>
  <c r="O331" i="5" s="1"/>
  <c r="K431" i="1"/>
  <c r="M310" i="5"/>
  <c r="P310" i="5" s="1"/>
  <c r="P250" i="18"/>
  <c r="P222" i="15"/>
  <c r="N29" i="4"/>
  <c r="N28" i="4" s="1"/>
  <c r="O222" i="4"/>
  <c r="O224" i="15"/>
  <c r="P331" i="2"/>
  <c r="L273" i="16"/>
  <c r="O273" i="16" s="1"/>
  <c r="P142" i="11"/>
  <c r="L55" i="12"/>
  <c r="L53" i="12" s="1"/>
  <c r="O53" i="12" s="1"/>
  <c r="L273" i="11"/>
  <c r="L271" i="11" s="1"/>
  <c r="O271" i="11" s="1"/>
  <c r="P68" i="10"/>
  <c r="P142" i="8"/>
  <c r="P220" i="4"/>
  <c r="P43" i="2"/>
  <c r="O16" i="3"/>
  <c r="P331" i="3"/>
  <c r="O142" i="11"/>
  <c r="P140" i="8"/>
  <c r="P222" i="4"/>
  <c r="K424" i="1"/>
  <c r="K108" i="1"/>
  <c r="N28" i="12"/>
  <c r="M118" i="7"/>
  <c r="P118" i="7" s="1"/>
  <c r="P329" i="16"/>
  <c r="M220" i="16"/>
  <c r="P220" i="16" s="1"/>
  <c r="L142" i="14"/>
  <c r="O142" i="14" s="1"/>
  <c r="M331" i="13"/>
  <c r="P331" i="13" s="1"/>
  <c r="L16" i="12"/>
  <c r="O16" i="12" s="1"/>
  <c r="L22" i="10"/>
  <c r="L20" i="10" s="1"/>
  <c r="O385" i="1"/>
  <c r="N11" i="12"/>
  <c r="N9" i="12" s="1"/>
  <c r="N12" i="8"/>
  <c r="N10" i="8" s="1"/>
  <c r="L140" i="10"/>
  <c r="O140" i="10" s="1"/>
  <c r="O142" i="10"/>
  <c r="L222" i="16"/>
  <c r="O222" i="16" s="1"/>
  <c r="N20" i="17"/>
  <c r="N18" i="17" s="1"/>
  <c r="K425" i="1"/>
  <c r="P337" i="13"/>
  <c r="P331" i="7"/>
  <c r="P43" i="6"/>
  <c r="N28" i="15"/>
  <c r="O220" i="15"/>
  <c r="P118" i="13"/>
  <c r="K372" i="1"/>
  <c r="N28" i="8"/>
  <c r="K589" i="1"/>
  <c r="N53" i="18"/>
  <c r="O53" i="18" s="1"/>
  <c r="O34" i="16"/>
  <c r="P252" i="10"/>
  <c r="L220" i="10"/>
  <c r="O220" i="10" s="1"/>
  <c r="O120" i="18"/>
  <c r="O122" i="16"/>
  <c r="M66" i="15"/>
  <c r="P66" i="15" s="1"/>
  <c r="O70" i="14"/>
  <c r="O98" i="15"/>
  <c r="L292" i="11"/>
  <c r="O292" i="11" s="1"/>
  <c r="O273" i="10"/>
  <c r="L142" i="9"/>
  <c r="O142" i="9" s="1"/>
  <c r="O275" i="8"/>
  <c r="L222" i="6"/>
  <c r="O222" i="6" s="1"/>
  <c r="N66" i="10"/>
  <c r="P66" i="10" s="1"/>
  <c r="P292" i="11"/>
  <c r="M66" i="12"/>
  <c r="P66" i="12" s="1"/>
  <c r="N20" i="8"/>
  <c r="N18" i="8" s="1"/>
  <c r="L331" i="12"/>
  <c r="L329" i="12" s="1"/>
  <c r="O329" i="12" s="1"/>
  <c r="P312" i="2"/>
  <c r="P331" i="15"/>
  <c r="O271" i="10"/>
  <c r="K88" i="1"/>
  <c r="M329" i="17"/>
  <c r="P329" i="17" s="1"/>
  <c r="L22" i="2"/>
  <c r="L12" i="2" s="1"/>
  <c r="L273" i="15"/>
  <c r="O273" i="15" s="1"/>
  <c r="P120" i="13"/>
  <c r="O34" i="18"/>
  <c r="O222" i="15"/>
  <c r="N11" i="15"/>
  <c r="N9" i="15" s="1"/>
  <c r="L43" i="7"/>
  <c r="L41" i="7" s="1"/>
  <c r="O41" i="7" s="1"/>
  <c r="L331" i="2"/>
  <c r="L329" i="2" s="1"/>
  <c r="O329" i="2" s="1"/>
  <c r="L252" i="10"/>
  <c r="O252" i="10" s="1"/>
  <c r="N28" i="2"/>
  <c r="P140" i="17"/>
  <c r="O34" i="14"/>
  <c r="M271" i="9"/>
  <c r="P271" i="9" s="1"/>
  <c r="K215" i="1"/>
  <c r="O45" i="3"/>
  <c r="P120" i="14"/>
  <c r="N41" i="9"/>
  <c r="P41" i="9" s="1"/>
  <c r="L120" i="10"/>
  <c r="O120" i="10" s="1"/>
  <c r="L312" i="18"/>
  <c r="O312" i="18" s="1"/>
  <c r="P142" i="17"/>
  <c r="L292" i="13"/>
  <c r="O292" i="13" s="1"/>
  <c r="P22" i="9"/>
  <c r="P273" i="8"/>
  <c r="M20" i="9"/>
  <c r="M18" i="9" s="1"/>
  <c r="O70" i="6"/>
  <c r="N28" i="3"/>
  <c r="P43" i="8"/>
  <c r="K560" i="1"/>
  <c r="O566" i="1"/>
  <c r="N32" i="1"/>
  <c r="N30" i="1" s="1"/>
  <c r="O118" i="16"/>
  <c r="M290" i="6"/>
  <c r="P290" i="6" s="1"/>
  <c r="O70" i="5"/>
  <c r="O26" i="3"/>
  <c r="L14" i="2"/>
  <c r="O14" i="2" s="1"/>
  <c r="N11" i="8"/>
  <c r="N9" i="8" s="1"/>
  <c r="L312" i="2"/>
  <c r="L310" i="2" s="1"/>
  <c r="O331" i="16"/>
  <c r="L329" i="16"/>
  <c r="O329" i="16" s="1"/>
  <c r="L140" i="12"/>
  <c r="O140" i="12" s="1"/>
  <c r="O142" i="12"/>
  <c r="L310" i="16"/>
  <c r="O310" i="16" s="1"/>
  <c r="L68" i="18"/>
  <c r="L66" i="18" s="1"/>
  <c r="P222" i="13"/>
  <c r="O144" i="12"/>
  <c r="K632" i="1"/>
  <c r="O34" i="3"/>
  <c r="O68" i="6"/>
  <c r="O252" i="8"/>
  <c r="P22" i="8"/>
  <c r="M329" i="3"/>
  <c r="P329" i="3" s="1"/>
  <c r="N22" i="1"/>
  <c r="M94" i="6"/>
  <c r="P94" i="6" s="1"/>
  <c r="L222" i="8"/>
  <c r="O34" i="4"/>
  <c r="P331" i="16"/>
  <c r="N33" i="1"/>
  <c r="N13" i="1" s="1"/>
  <c r="P96" i="18"/>
  <c r="L292" i="17"/>
  <c r="O292" i="17" s="1"/>
  <c r="N16" i="17"/>
  <c r="P271" i="14"/>
  <c r="O333" i="16"/>
  <c r="P252" i="11"/>
  <c r="M329" i="10"/>
  <c r="P329" i="10" s="1"/>
  <c r="M53" i="6"/>
  <c r="P53" i="6" s="1"/>
  <c r="L142" i="7"/>
  <c r="O142" i="7" s="1"/>
  <c r="P43" i="7"/>
  <c r="P273" i="14"/>
  <c r="O34" i="8"/>
  <c r="M329" i="15"/>
  <c r="P329" i="15" s="1"/>
  <c r="M331" i="12"/>
  <c r="L312" i="11"/>
  <c r="L310" i="11" s="1"/>
  <c r="O310" i="11" s="1"/>
  <c r="L13" i="5"/>
  <c r="O13" i="5" s="1"/>
  <c r="O333" i="4"/>
  <c r="K595" i="1"/>
  <c r="O32" i="15"/>
  <c r="O34" i="10"/>
  <c r="K82" i="1"/>
  <c r="P142" i="18"/>
  <c r="L22" i="7"/>
  <c r="O22" i="7" s="1"/>
  <c r="L273" i="7"/>
  <c r="L271" i="7" s="1"/>
  <c r="O275" i="5"/>
  <c r="L24" i="1"/>
  <c r="O24" i="1" s="1"/>
  <c r="P55" i="17"/>
  <c r="P222" i="3"/>
  <c r="O30" i="12"/>
  <c r="L14" i="3"/>
  <c r="O14" i="3" s="1"/>
  <c r="O66" i="3"/>
  <c r="N140" i="4"/>
  <c r="P140" i="4" s="1"/>
  <c r="O55" i="5"/>
  <c r="L53" i="5"/>
  <c r="O96" i="17"/>
  <c r="L94" i="17"/>
  <c r="O94" i="17" s="1"/>
  <c r="L29" i="8"/>
  <c r="O29" i="8" s="1"/>
  <c r="L11" i="8"/>
  <c r="L43" i="14"/>
  <c r="O43" i="14" s="1"/>
  <c r="L312" i="12"/>
  <c r="O312" i="12" s="1"/>
  <c r="L96" i="8"/>
  <c r="O96" i="8" s="1"/>
  <c r="M250" i="6"/>
  <c r="P250" i="6" s="1"/>
  <c r="P49" i="8"/>
  <c r="M41" i="7"/>
  <c r="P41" i="7" s="1"/>
  <c r="L22" i="3"/>
  <c r="O22" i="3" s="1"/>
  <c r="L96" i="2"/>
  <c r="O96" i="2" s="1"/>
  <c r="O224" i="2"/>
  <c r="M26" i="8"/>
  <c r="O144" i="13"/>
  <c r="L30" i="14"/>
  <c r="O30" i="14" s="1"/>
  <c r="M118" i="10"/>
  <c r="P118" i="10" s="1"/>
  <c r="L292" i="8"/>
  <c r="O292" i="8" s="1"/>
  <c r="O70" i="3"/>
  <c r="O98" i="17"/>
  <c r="O140" i="13"/>
  <c r="O383" i="1"/>
  <c r="M41" i="17"/>
  <c r="P41" i="17" s="1"/>
  <c r="N310" i="18"/>
  <c r="P310" i="18" s="1"/>
  <c r="M290" i="16"/>
  <c r="P290" i="16" s="1"/>
  <c r="L120" i="13"/>
  <c r="O120" i="13" s="1"/>
  <c r="M118" i="6"/>
  <c r="P118" i="6" s="1"/>
  <c r="O31" i="8"/>
  <c r="L252" i="9"/>
  <c r="L98" i="1"/>
  <c r="O98" i="1" s="1"/>
  <c r="L68" i="2"/>
  <c r="L66" i="2" s="1"/>
  <c r="P337" i="1"/>
  <c r="L292" i="16"/>
  <c r="N14" i="12"/>
  <c r="P273" i="11"/>
  <c r="P222" i="12"/>
  <c r="O333" i="7"/>
  <c r="L331" i="7"/>
  <c r="L329" i="7" s="1"/>
  <c r="O329" i="7" s="1"/>
  <c r="N29" i="6"/>
  <c r="N11" i="6"/>
  <c r="N9" i="6" s="1"/>
  <c r="P43" i="18"/>
  <c r="P140" i="18"/>
  <c r="P250" i="17"/>
  <c r="M140" i="11"/>
  <c r="P140" i="11" s="1"/>
  <c r="L55" i="13"/>
  <c r="L53" i="13" s="1"/>
  <c r="O53" i="13" s="1"/>
  <c r="P53" i="11"/>
  <c r="L94" i="6"/>
  <c r="O94" i="6" s="1"/>
  <c r="L331" i="8"/>
  <c r="L329" i="8" s="1"/>
  <c r="O329" i="8" s="1"/>
  <c r="M312" i="1"/>
  <c r="M96" i="8"/>
  <c r="P96" i="8" s="1"/>
  <c r="N37" i="8"/>
  <c r="L250" i="8"/>
  <c r="O250" i="8" s="1"/>
  <c r="L55" i="10"/>
  <c r="L53" i="10" s="1"/>
  <c r="O53" i="10" s="1"/>
  <c r="O57" i="10"/>
  <c r="K623" i="1"/>
  <c r="P224" i="1"/>
  <c r="L120" i="17"/>
  <c r="O120" i="17" s="1"/>
  <c r="P252" i="17"/>
  <c r="O120" i="16"/>
  <c r="L30" i="15"/>
  <c r="O30" i="15" s="1"/>
  <c r="M310" i="12"/>
  <c r="P310" i="12" s="1"/>
  <c r="L66" i="11"/>
  <c r="L331" i="11"/>
  <c r="L329" i="11" s="1"/>
  <c r="O329" i="11" s="1"/>
  <c r="N118" i="11"/>
  <c r="P118" i="11" s="1"/>
  <c r="L55" i="11"/>
  <c r="O55" i="11" s="1"/>
  <c r="P271" i="11"/>
  <c r="M66" i="6"/>
  <c r="P66" i="6" s="1"/>
  <c r="M331" i="8"/>
  <c r="L14" i="7"/>
  <c r="O14" i="7" s="1"/>
  <c r="P118" i="5"/>
  <c r="L55" i="7"/>
  <c r="O55" i="7" s="1"/>
  <c r="L22" i="11"/>
  <c r="L20" i="11" s="1"/>
  <c r="L18" i="11" s="1"/>
  <c r="N20" i="6"/>
  <c r="N18" i="6" s="1"/>
  <c r="N11" i="18"/>
  <c r="N9" i="18" s="1"/>
  <c r="M41" i="8"/>
  <c r="P41" i="8" s="1"/>
  <c r="N28" i="18"/>
  <c r="M310" i="17"/>
  <c r="P310" i="17" s="1"/>
  <c r="O142" i="13"/>
  <c r="M310" i="3"/>
  <c r="P310" i="3" s="1"/>
  <c r="N20" i="5"/>
  <c r="N18" i="5" s="1"/>
  <c r="L22" i="18"/>
  <c r="L20" i="18" s="1"/>
  <c r="N37" i="6"/>
  <c r="L31" i="1"/>
  <c r="N310" i="2"/>
  <c r="N312" i="1"/>
  <c r="L43" i="18"/>
  <c r="O43" i="18" s="1"/>
  <c r="P16" i="16"/>
  <c r="L94" i="15"/>
  <c r="O94" i="15" s="1"/>
  <c r="O32" i="12"/>
  <c r="N28" i="13"/>
  <c r="O16" i="9"/>
  <c r="O273" i="5"/>
  <c r="M53" i="4"/>
  <c r="P53" i="4" s="1"/>
  <c r="O31" i="16"/>
  <c r="L11" i="16"/>
  <c r="L29" i="12"/>
  <c r="O31" i="12"/>
  <c r="P142" i="13"/>
  <c r="M140" i="13"/>
  <c r="P140" i="13" s="1"/>
  <c r="L222" i="7"/>
  <c r="L220" i="7" s="1"/>
  <c r="O224" i="7"/>
  <c r="P252" i="4"/>
  <c r="P94" i="18"/>
  <c r="O45" i="18"/>
  <c r="O142" i="18"/>
  <c r="L11" i="17"/>
  <c r="L9" i="17" s="1"/>
  <c r="P102" i="14"/>
  <c r="L254" i="1"/>
  <c r="O254" i="1" s="1"/>
  <c r="P120" i="5"/>
  <c r="L273" i="18"/>
  <c r="O275" i="18"/>
  <c r="N29" i="9"/>
  <c r="N28" i="9" s="1"/>
  <c r="N11" i="9"/>
  <c r="N9" i="9" s="1"/>
  <c r="O224" i="11"/>
  <c r="L222" i="11"/>
  <c r="L220" i="11" s="1"/>
  <c r="O220" i="11" s="1"/>
  <c r="N29" i="7"/>
  <c r="N28" i="7" s="1"/>
  <c r="N11" i="7"/>
  <c r="N9" i="7" s="1"/>
  <c r="O222" i="18"/>
  <c r="O98" i="16"/>
  <c r="O31" i="17"/>
  <c r="L14" i="16"/>
  <c r="O14" i="16" s="1"/>
  <c r="L331" i="13"/>
  <c r="O331" i="13" s="1"/>
  <c r="M96" i="14"/>
  <c r="P96" i="14" s="1"/>
  <c r="N37" i="13"/>
  <c r="P271" i="12"/>
  <c r="O254" i="11"/>
  <c r="N28" i="5"/>
  <c r="N11" i="17"/>
  <c r="N9" i="17" s="1"/>
  <c r="N29" i="17"/>
  <c r="N28" i="17" s="1"/>
  <c r="O70" i="17"/>
  <c r="L68" i="17"/>
  <c r="L29" i="18"/>
  <c r="O29" i="18" s="1"/>
  <c r="O31" i="18"/>
  <c r="L11" i="18"/>
  <c r="O55" i="18"/>
  <c r="O273" i="3"/>
  <c r="O140" i="18"/>
  <c r="P26" i="16"/>
  <c r="O32" i="13"/>
  <c r="L310" i="10"/>
  <c r="O310" i="10" s="1"/>
  <c r="L252" i="11"/>
  <c r="M53" i="9"/>
  <c r="P53" i="9" s="1"/>
  <c r="O34" i="11"/>
  <c r="L45" i="1"/>
  <c r="O45" i="1" s="1"/>
  <c r="P26" i="13"/>
  <c r="M16" i="13"/>
  <c r="P16" i="13" s="1"/>
  <c r="P273" i="12"/>
  <c r="L144" i="1"/>
  <c r="O144" i="1" s="1"/>
  <c r="O31" i="4"/>
  <c r="L11" i="4"/>
  <c r="O11" i="4" s="1"/>
  <c r="L29" i="4"/>
  <c r="O29" i="4" s="1"/>
  <c r="O68" i="3"/>
  <c r="L70" i="1"/>
  <c r="O70" i="1" s="1"/>
  <c r="O68" i="16"/>
  <c r="L22" i="13"/>
  <c r="O22" i="13" s="1"/>
  <c r="M220" i="12"/>
  <c r="P220" i="12" s="1"/>
  <c r="M66" i="4"/>
  <c r="P66" i="4" s="1"/>
  <c r="L222" i="12"/>
  <c r="O224" i="12"/>
  <c r="O32" i="10"/>
  <c r="L30" i="10"/>
  <c r="O30" i="10" s="1"/>
  <c r="O222" i="14"/>
  <c r="L68" i="15"/>
  <c r="N37" i="12"/>
  <c r="M329" i="7"/>
  <c r="P329" i="7" s="1"/>
  <c r="L292" i="2"/>
  <c r="O294" i="2"/>
  <c r="L294" i="1"/>
  <c r="O294" i="1" s="1"/>
  <c r="L22" i="14"/>
  <c r="L20" i="14" s="1"/>
  <c r="M250" i="11"/>
  <c r="P250" i="11" s="1"/>
  <c r="L68" i="8"/>
  <c r="O68" i="8" s="1"/>
  <c r="L22" i="9"/>
  <c r="L20" i="9" s="1"/>
  <c r="L220" i="4"/>
  <c r="O220" i="4" s="1"/>
  <c r="L13" i="7"/>
  <c r="O13" i="7" s="1"/>
  <c r="P250" i="4"/>
  <c r="L120" i="14"/>
  <c r="O122" i="14"/>
  <c r="N11" i="10"/>
  <c r="N9" i="10" s="1"/>
  <c r="N29" i="10"/>
  <c r="N28" i="10" s="1"/>
  <c r="M26" i="12"/>
  <c r="N140" i="7"/>
  <c r="P142" i="7"/>
  <c r="O122" i="3"/>
  <c r="L120" i="3"/>
  <c r="P41" i="11"/>
  <c r="N37" i="14"/>
  <c r="O275" i="17"/>
  <c r="L273" i="17"/>
  <c r="O23" i="12"/>
  <c r="L13" i="12"/>
  <c r="O13" i="12" s="1"/>
  <c r="L13" i="9"/>
  <c r="O13" i="9" s="1"/>
  <c r="O23" i="9"/>
  <c r="M329" i="9"/>
  <c r="P329" i="9" s="1"/>
  <c r="P331" i="9"/>
  <c r="P329" i="2"/>
  <c r="L13" i="4"/>
  <c r="O13" i="4" s="1"/>
  <c r="O33" i="4"/>
  <c r="O222" i="5"/>
  <c r="L220" i="5"/>
  <c r="O220" i="5" s="1"/>
  <c r="O24" i="4"/>
  <c r="L14" i="4"/>
  <c r="O14" i="4" s="1"/>
  <c r="O26" i="4"/>
  <c r="L16" i="4"/>
  <c r="O16" i="4" s="1"/>
  <c r="P68" i="3"/>
  <c r="M66" i="3"/>
  <c r="P66" i="3" s="1"/>
  <c r="M68" i="1"/>
  <c r="L29" i="2"/>
  <c r="O31" i="2"/>
  <c r="N20" i="3"/>
  <c r="N18" i="3" s="1"/>
  <c r="N12" i="3"/>
  <c r="N10" i="3" s="1"/>
  <c r="P142" i="2"/>
  <c r="M140" i="2"/>
  <c r="M142" i="1"/>
  <c r="P120" i="3"/>
  <c r="M118" i="3"/>
  <c r="P118" i="3" s="1"/>
  <c r="P220" i="2"/>
  <c r="N118" i="2"/>
  <c r="N120" i="1"/>
  <c r="M20" i="2"/>
  <c r="M18" i="2" s="1"/>
  <c r="M12" i="2"/>
  <c r="P22" i="2"/>
  <c r="P29" i="18"/>
  <c r="M28" i="18"/>
  <c r="P28" i="18" s="1"/>
  <c r="P222" i="18"/>
  <c r="O26" i="18"/>
  <c r="L16" i="18"/>
  <c r="O16" i="18" s="1"/>
  <c r="P273" i="16"/>
  <c r="M271" i="16"/>
  <c r="P271" i="16" s="1"/>
  <c r="P68" i="16"/>
  <c r="M66" i="16"/>
  <c r="P66" i="16" s="1"/>
  <c r="O31" i="15"/>
  <c r="L11" i="15"/>
  <c r="L29" i="15"/>
  <c r="P312" i="15"/>
  <c r="M310" i="15"/>
  <c r="P310" i="15" s="1"/>
  <c r="P252" i="14"/>
  <c r="M250" i="14"/>
  <c r="P250" i="14" s="1"/>
  <c r="P142" i="14"/>
  <c r="M140" i="14"/>
  <c r="P140" i="14" s="1"/>
  <c r="L29" i="14"/>
  <c r="L11" i="14"/>
  <c r="O31" i="14"/>
  <c r="P26" i="15"/>
  <c r="M16" i="15"/>
  <c r="P16" i="15" s="1"/>
  <c r="P9" i="13"/>
  <c r="M28" i="13"/>
  <c r="P28" i="13" s="1"/>
  <c r="L66" i="12"/>
  <c r="O66" i="12" s="1"/>
  <c r="M94" i="10"/>
  <c r="P94" i="10" s="1"/>
  <c r="P96" i="10"/>
  <c r="M9" i="9"/>
  <c r="P11" i="9"/>
  <c r="P26" i="10"/>
  <c r="M16" i="10"/>
  <c r="P16" i="10" s="1"/>
  <c r="P29" i="10"/>
  <c r="M28" i="10"/>
  <c r="P28" i="10" s="1"/>
  <c r="P222" i="9"/>
  <c r="M220" i="9"/>
  <c r="P220" i="9" s="1"/>
  <c r="O26" i="6"/>
  <c r="L16" i="6"/>
  <c r="O16" i="6" s="1"/>
  <c r="L290" i="9"/>
  <c r="O290" i="9" s="1"/>
  <c r="O292" i="9"/>
  <c r="L271" i="8"/>
  <c r="O271" i="8" s="1"/>
  <c r="P94" i="7"/>
  <c r="P292" i="7"/>
  <c r="M290" i="7"/>
  <c r="P290" i="7" s="1"/>
  <c r="P26" i="7"/>
  <c r="M16" i="7"/>
  <c r="P16" i="7" s="1"/>
  <c r="O19" i="4"/>
  <c r="O32" i="6"/>
  <c r="L30" i="6"/>
  <c r="P102" i="4"/>
  <c r="M96" i="4"/>
  <c r="M26" i="4"/>
  <c r="M20" i="4" s="1"/>
  <c r="M102" i="1"/>
  <c r="P102" i="1" s="1"/>
  <c r="P96" i="7"/>
  <c r="N66" i="7"/>
  <c r="N68" i="1"/>
  <c r="O19" i="5"/>
  <c r="O98" i="4"/>
  <c r="L96" i="4"/>
  <c r="L22" i="4"/>
  <c r="P41" i="2"/>
  <c r="M20" i="5"/>
  <c r="P22" i="5"/>
  <c r="M12" i="5"/>
  <c r="N329" i="4"/>
  <c r="N331" i="1"/>
  <c r="P120" i="2"/>
  <c r="M118" i="2"/>
  <c r="M120" i="1"/>
  <c r="N250" i="3"/>
  <c r="N250" i="1" s="1"/>
  <c r="N252" i="1"/>
  <c r="P55" i="3"/>
  <c r="M53" i="3"/>
  <c r="N11" i="2"/>
  <c r="N9" i="2" s="1"/>
  <c r="P26" i="5"/>
  <c r="M16" i="5"/>
  <c r="P16" i="5" s="1"/>
  <c r="O43" i="2"/>
  <c r="L41" i="2"/>
  <c r="L22" i="17"/>
  <c r="L34" i="1"/>
  <c r="P11" i="18"/>
  <c r="M9" i="18"/>
  <c r="P41" i="18"/>
  <c r="O26" i="5"/>
  <c r="L16" i="5"/>
  <c r="O16" i="5" s="1"/>
  <c r="N37" i="16"/>
  <c r="P292" i="15"/>
  <c r="M290" i="15"/>
  <c r="P290" i="15" s="1"/>
  <c r="L16" i="13"/>
  <c r="O16" i="13" s="1"/>
  <c r="O26" i="13"/>
  <c r="O314" i="8"/>
  <c r="L312" i="8"/>
  <c r="P26" i="9"/>
  <c r="M16" i="9"/>
  <c r="P16" i="9" s="1"/>
  <c r="P68" i="7"/>
  <c r="M66" i="7"/>
  <c r="P222" i="5"/>
  <c r="M220" i="5"/>
  <c r="P220" i="5" s="1"/>
  <c r="P19" i="2"/>
  <c r="L32" i="1"/>
  <c r="N290" i="18"/>
  <c r="P290" i="18" s="1"/>
  <c r="P292" i="18"/>
  <c r="L30" i="18"/>
  <c r="O32" i="18"/>
  <c r="M9" i="17"/>
  <c r="P11" i="17"/>
  <c r="N11" i="16"/>
  <c r="N9" i="16" s="1"/>
  <c r="N29" i="16"/>
  <c r="N28" i="16" s="1"/>
  <c r="P29" i="16"/>
  <c r="M28" i="16"/>
  <c r="P28" i="16" s="1"/>
  <c r="M16" i="17"/>
  <c r="P26" i="17"/>
  <c r="L220" i="14"/>
  <c r="O220" i="14" s="1"/>
  <c r="M118" i="15"/>
  <c r="P118" i="15" s="1"/>
  <c r="O26" i="15"/>
  <c r="L16" i="15"/>
  <c r="O16" i="15" s="1"/>
  <c r="P22" i="16"/>
  <c r="M12" i="16"/>
  <c r="M20" i="16"/>
  <c r="M18" i="16" s="1"/>
  <c r="O19" i="13"/>
  <c r="O33" i="14"/>
  <c r="L13" i="14"/>
  <c r="O13" i="14" s="1"/>
  <c r="P55" i="13"/>
  <c r="M53" i="13"/>
  <c r="P53" i="13" s="1"/>
  <c r="P68" i="13"/>
  <c r="M66" i="13"/>
  <c r="P66" i="13" s="1"/>
  <c r="P222" i="14"/>
  <c r="L9" i="12"/>
  <c r="O11" i="12"/>
  <c r="O26" i="11"/>
  <c r="L16" i="11"/>
  <c r="O16" i="11" s="1"/>
  <c r="P55" i="12"/>
  <c r="N12" i="11"/>
  <c r="N10" i="11" s="1"/>
  <c r="O32" i="11"/>
  <c r="L94" i="10"/>
  <c r="O94" i="10" s="1"/>
  <c r="O96" i="10"/>
  <c r="M9" i="10"/>
  <c r="P11" i="10"/>
  <c r="M20" i="10"/>
  <c r="M12" i="10"/>
  <c r="P22" i="10"/>
  <c r="P140" i="9"/>
  <c r="P22" i="7"/>
  <c r="M12" i="7"/>
  <c r="M20" i="7"/>
  <c r="N12" i="7"/>
  <c r="N10" i="7" s="1"/>
  <c r="N20" i="7"/>
  <c r="N18" i="7" s="1"/>
  <c r="M329" i="5"/>
  <c r="P329" i="5" s="1"/>
  <c r="P331" i="5"/>
  <c r="O26" i="7"/>
  <c r="L16" i="7"/>
  <c r="O16" i="7" s="1"/>
  <c r="L66" i="6"/>
  <c r="O66" i="6" s="1"/>
  <c r="O26" i="9"/>
  <c r="L14" i="6"/>
  <c r="O14" i="6" s="1"/>
  <c r="N20" i="4"/>
  <c r="N18" i="4" s="1"/>
  <c r="N12" i="4"/>
  <c r="N10" i="4" s="1"/>
  <c r="N8" i="4" s="1"/>
  <c r="P292" i="4"/>
  <c r="M290" i="4"/>
  <c r="P290" i="4" s="1"/>
  <c r="M292" i="1"/>
  <c r="O26" i="2"/>
  <c r="L16" i="2"/>
  <c r="O16" i="2" s="1"/>
  <c r="P11" i="2"/>
  <c r="M9" i="2"/>
  <c r="L30" i="4"/>
  <c r="O32" i="4"/>
  <c r="P252" i="3"/>
  <c r="M250" i="3"/>
  <c r="O292" i="4"/>
  <c r="L290" i="4"/>
  <c r="O290" i="4" s="1"/>
  <c r="O312" i="4"/>
  <c r="L310" i="4"/>
  <c r="O310" i="4" s="1"/>
  <c r="L26" i="1"/>
  <c r="L33" i="1"/>
  <c r="O33" i="1" s="1"/>
  <c r="O19" i="1"/>
  <c r="P337" i="18"/>
  <c r="M26" i="18"/>
  <c r="P292" i="12"/>
  <c r="M290" i="12"/>
  <c r="P290" i="12" s="1"/>
  <c r="P222" i="11"/>
  <c r="N222" i="1"/>
  <c r="P41" i="5"/>
  <c r="L29" i="5"/>
  <c r="O31" i="5"/>
  <c r="P9" i="3"/>
  <c r="O43" i="17"/>
  <c r="L41" i="17"/>
  <c r="M66" i="14"/>
  <c r="P66" i="14" s="1"/>
  <c r="M41" i="10"/>
  <c r="P43" i="10"/>
  <c r="O31" i="10"/>
  <c r="L29" i="10"/>
  <c r="L11" i="10"/>
  <c r="M331" i="18"/>
  <c r="L94" i="16"/>
  <c r="O94" i="16" s="1"/>
  <c r="N12" i="16"/>
  <c r="N10" i="16" s="1"/>
  <c r="N20" i="16"/>
  <c r="N18" i="16" s="1"/>
  <c r="O254" i="15"/>
  <c r="L252" i="15"/>
  <c r="P19" i="16"/>
  <c r="N20" i="15"/>
  <c r="N18" i="15" s="1"/>
  <c r="N12" i="15"/>
  <c r="N10" i="15" s="1"/>
  <c r="P55" i="16"/>
  <c r="M53" i="16"/>
  <c r="P53" i="16" s="1"/>
  <c r="P43" i="14"/>
  <c r="M41" i="14"/>
  <c r="P43" i="13"/>
  <c r="M41" i="13"/>
  <c r="N16" i="14"/>
  <c r="O26" i="14"/>
  <c r="P26" i="14"/>
  <c r="P96" i="13"/>
  <c r="M94" i="13"/>
  <c r="P94" i="13" s="1"/>
  <c r="O68" i="14"/>
  <c r="L66" i="14"/>
  <c r="O66" i="14" s="1"/>
  <c r="P19" i="11"/>
  <c r="P49" i="11"/>
  <c r="M26" i="11"/>
  <c r="M20" i="11" s="1"/>
  <c r="M49" i="1"/>
  <c r="P331" i="11"/>
  <c r="M329" i="11"/>
  <c r="P329" i="11" s="1"/>
  <c r="L14" i="10"/>
  <c r="O14" i="10" s="1"/>
  <c r="O24" i="10"/>
  <c r="N20" i="11"/>
  <c r="N18" i="11" s="1"/>
  <c r="O24" i="12"/>
  <c r="L14" i="12"/>
  <c r="M118" i="9"/>
  <c r="P118" i="9" s="1"/>
  <c r="P120" i="9"/>
  <c r="O24" i="9"/>
  <c r="L14" i="9"/>
  <c r="O14" i="9" s="1"/>
  <c r="M53" i="7"/>
  <c r="P53" i="7" s="1"/>
  <c r="P55" i="7"/>
  <c r="L118" i="6"/>
  <c r="O118" i="6" s="1"/>
  <c r="O26" i="8"/>
  <c r="L16" i="8"/>
  <c r="O16" i="8" s="1"/>
  <c r="M271" i="4"/>
  <c r="P271" i="4" s="1"/>
  <c r="P273" i="4"/>
  <c r="N30" i="6"/>
  <c r="N12" i="6"/>
  <c r="N10" i="6" s="1"/>
  <c r="O23" i="6"/>
  <c r="L13" i="6"/>
  <c r="O13" i="6" s="1"/>
  <c r="L66" i="5"/>
  <c r="O66" i="5" s="1"/>
  <c r="L290" i="5"/>
  <c r="O290" i="5" s="1"/>
  <c r="O292" i="5"/>
  <c r="O43" i="4"/>
  <c r="M94" i="5"/>
  <c r="P94" i="5" s="1"/>
  <c r="P96" i="5"/>
  <c r="L11" i="2"/>
  <c r="O118" i="5"/>
  <c r="P22" i="4"/>
  <c r="M12" i="4"/>
  <c r="O23" i="3"/>
  <c r="L13" i="3"/>
  <c r="O13" i="3" s="1"/>
  <c r="P57" i="1"/>
  <c r="M55" i="1"/>
  <c r="O19" i="3"/>
  <c r="O55" i="3"/>
  <c r="L53" i="3"/>
  <c r="O53" i="3" s="1"/>
  <c r="M22" i="1"/>
  <c r="O220" i="2"/>
  <c r="P26" i="3"/>
  <c r="M16" i="3"/>
  <c r="P16" i="3" s="1"/>
  <c r="P11" i="1"/>
  <c r="M9" i="1"/>
  <c r="P220" i="18"/>
  <c r="P11" i="15"/>
  <c r="M9" i="15"/>
  <c r="L29" i="11"/>
  <c r="O31" i="11"/>
  <c r="L30" i="7"/>
  <c r="O30" i="7" s="1"/>
  <c r="O32" i="7"/>
  <c r="P142" i="16"/>
  <c r="M140" i="16"/>
  <c r="P140" i="16" s="1"/>
  <c r="P142" i="15"/>
  <c r="M140" i="15"/>
  <c r="P140" i="15" s="1"/>
  <c r="M329" i="14"/>
  <c r="P329" i="14" s="1"/>
  <c r="P331" i="14"/>
  <c r="P220" i="11"/>
  <c r="N20" i="10"/>
  <c r="N18" i="10" s="1"/>
  <c r="N12" i="10"/>
  <c r="N10" i="10" s="1"/>
  <c r="L16" i="10"/>
  <c r="O16" i="10" s="1"/>
  <c r="O26" i="10"/>
  <c r="L30" i="3"/>
  <c r="O30" i="3" s="1"/>
  <c r="O32" i="3"/>
  <c r="N37" i="17"/>
  <c r="P252" i="18"/>
  <c r="L312" i="17"/>
  <c r="O314" i="17"/>
  <c r="O29" i="17"/>
  <c r="L28" i="17"/>
  <c r="P120" i="16"/>
  <c r="M118" i="16"/>
  <c r="P118" i="16" s="1"/>
  <c r="O29" i="16"/>
  <c r="P43" i="15"/>
  <c r="M41" i="15"/>
  <c r="M20" i="17"/>
  <c r="M12" i="17"/>
  <c r="P22" i="17"/>
  <c r="P22" i="14"/>
  <c r="M20" i="14"/>
  <c r="M12" i="14"/>
  <c r="N12" i="13"/>
  <c r="N10" i="13" s="1"/>
  <c r="N20" i="13"/>
  <c r="N18" i="13" s="1"/>
  <c r="N20" i="14"/>
  <c r="N18" i="14" s="1"/>
  <c r="N12" i="14"/>
  <c r="P252" i="13"/>
  <c r="M250" i="13"/>
  <c r="P250" i="13" s="1"/>
  <c r="O23" i="11"/>
  <c r="L13" i="11"/>
  <c r="O13" i="11" s="1"/>
  <c r="M9" i="12"/>
  <c r="P11" i="12"/>
  <c r="O19" i="11"/>
  <c r="L140" i="11"/>
  <c r="O140" i="11" s="1"/>
  <c r="P273" i="10"/>
  <c r="M271" i="10"/>
  <c r="P271" i="10" s="1"/>
  <c r="L331" i="10"/>
  <c r="O333" i="10"/>
  <c r="L333" i="1"/>
  <c r="O333" i="1" s="1"/>
  <c r="P19" i="9"/>
  <c r="P19" i="10"/>
  <c r="N12" i="9"/>
  <c r="N10" i="9" s="1"/>
  <c r="N20" i="9"/>
  <c r="N18" i="9" s="1"/>
  <c r="O314" i="9"/>
  <c r="L312" i="9"/>
  <c r="L13" i="10"/>
  <c r="O13" i="10" s="1"/>
  <c r="M271" i="6"/>
  <c r="P271" i="6" s="1"/>
  <c r="P273" i="6"/>
  <c r="M118" i="4"/>
  <c r="P118" i="4" s="1"/>
  <c r="P120" i="4"/>
  <c r="M329" i="6"/>
  <c r="P329" i="6" s="1"/>
  <c r="P331" i="6"/>
  <c r="M310" i="4"/>
  <c r="P310" i="4" s="1"/>
  <c r="P312" i="4"/>
  <c r="P43" i="4"/>
  <c r="M41" i="4"/>
  <c r="P26" i="6"/>
  <c r="M16" i="6"/>
  <c r="P16" i="6" s="1"/>
  <c r="P11" i="6"/>
  <c r="M9" i="6"/>
  <c r="O57" i="6"/>
  <c r="L55" i="6"/>
  <c r="L22" i="6"/>
  <c r="L57" i="1"/>
  <c r="O41" i="4"/>
  <c r="L30" i="5"/>
  <c r="O30" i="5" s="1"/>
  <c r="O32" i="5"/>
  <c r="O120" i="5"/>
  <c r="L222" i="3"/>
  <c r="O224" i="3"/>
  <c r="L224" i="1"/>
  <c r="O224" i="1" s="1"/>
  <c r="P331" i="4"/>
  <c r="M329" i="4"/>
  <c r="O120" i="2"/>
  <c r="O24" i="5"/>
  <c r="L14" i="5"/>
  <c r="O14" i="5" s="1"/>
  <c r="O19" i="6"/>
  <c r="P142" i="3"/>
  <c r="M140" i="3"/>
  <c r="P140" i="3" s="1"/>
  <c r="P252" i="2"/>
  <c r="M252" i="1"/>
  <c r="M250" i="2"/>
  <c r="O26" i="16"/>
  <c r="L16" i="16"/>
  <c r="O16" i="16" s="1"/>
  <c r="P41" i="16"/>
  <c r="L331" i="14"/>
  <c r="O333" i="14"/>
  <c r="P11" i="14"/>
  <c r="M9" i="14"/>
  <c r="M9" i="8"/>
  <c r="P11" i="8"/>
  <c r="L14" i="18"/>
  <c r="O14" i="18" s="1"/>
  <c r="O24" i="18"/>
  <c r="P22" i="11"/>
  <c r="M12" i="11"/>
  <c r="L271" i="9"/>
  <c r="O271" i="9" s="1"/>
  <c r="P222" i="8"/>
  <c r="M220" i="8"/>
  <c r="P220" i="8" s="1"/>
  <c r="L11" i="5"/>
  <c r="O41" i="3"/>
  <c r="N26" i="1"/>
  <c r="O148" i="1"/>
  <c r="O32" i="2"/>
  <c r="L30" i="2"/>
  <c r="O30" i="2" s="1"/>
  <c r="N12" i="18"/>
  <c r="N10" i="18" s="1"/>
  <c r="N20" i="18"/>
  <c r="N18" i="18" s="1"/>
  <c r="O26" i="17"/>
  <c r="L16" i="17"/>
  <c r="O23" i="18"/>
  <c r="L13" i="18"/>
  <c r="O13" i="18" s="1"/>
  <c r="P22" i="18"/>
  <c r="O23" i="16"/>
  <c r="L13" i="16"/>
  <c r="O13" i="16" s="1"/>
  <c r="O142" i="15"/>
  <c r="L140" i="15"/>
  <c r="O140" i="15" s="1"/>
  <c r="O43" i="15"/>
  <c r="L41" i="15"/>
  <c r="M20" i="15"/>
  <c r="P22" i="15"/>
  <c r="M12" i="15"/>
  <c r="P220" i="14"/>
  <c r="L22" i="15"/>
  <c r="P222" i="17"/>
  <c r="M220" i="17"/>
  <c r="P220" i="17" s="1"/>
  <c r="P273" i="13"/>
  <c r="M271" i="13"/>
  <c r="P271" i="13" s="1"/>
  <c r="O24" i="13"/>
  <c r="L14" i="13"/>
  <c r="O14" i="13" s="1"/>
  <c r="O314" i="13"/>
  <c r="L312" i="13"/>
  <c r="M9" i="11"/>
  <c r="P11" i="11"/>
  <c r="L29" i="13"/>
  <c r="O31" i="13"/>
  <c r="L11" i="13"/>
  <c r="O275" i="12"/>
  <c r="L273" i="12"/>
  <c r="L275" i="1"/>
  <c r="O275" i="1" s="1"/>
  <c r="O23" i="13"/>
  <c r="L13" i="13"/>
  <c r="O13" i="13" s="1"/>
  <c r="L11" i="11"/>
  <c r="O30" i="11"/>
  <c r="P53" i="10"/>
  <c r="P29" i="12"/>
  <c r="M28" i="12"/>
  <c r="P28" i="12" s="1"/>
  <c r="M118" i="8"/>
  <c r="P118" i="8" s="1"/>
  <c r="P120" i="8"/>
  <c r="P55" i="8"/>
  <c r="M53" i="8"/>
  <c r="P53" i="8" s="1"/>
  <c r="O32" i="8"/>
  <c r="L30" i="8"/>
  <c r="O29" i="9"/>
  <c r="M9" i="7"/>
  <c r="P11" i="7"/>
  <c r="L14" i="11"/>
  <c r="O14" i="11" s="1"/>
  <c r="O314" i="6"/>
  <c r="L312" i="6"/>
  <c r="O23" i="8"/>
  <c r="L13" i="8"/>
  <c r="O13" i="8" s="1"/>
  <c r="P222" i="7"/>
  <c r="N220" i="7"/>
  <c r="N220" i="1" s="1"/>
  <c r="N271" i="5"/>
  <c r="N273" i="1"/>
  <c r="P9" i="4"/>
  <c r="P43" i="5"/>
  <c r="L271" i="5"/>
  <c r="L29" i="6"/>
  <c r="O31" i="6"/>
  <c r="O331" i="4"/>
  <c r="M20" i="6"/>
  <c r="M12" i="6"/>
  <c r="P22" i="6"/>
  <c r="M222" i="1"/>
  <c r="P222" i="2"/>
  <c r="M220" i="3"/>
  <c r="P220" i="3" s="1"/>
  <c r="P96" i="3"/>
  <c r="M94" i="3"/>
  <c r="M28" i="1"/>
  <c r="P28" i="1" s="1"/>
  <c r="P273" i="2"/>
  <c r="M271" i="2"/>
  <c r="M273" i="1"/>
  <c r="O23" i="2"/>
  <c r="L13" i="2"/>
  <c r="O13" i="2" s="1"/>
  <c r="M53" i="2"/>
  <c r="P53" i="2" s="1"/>
  <c r="N94" i="3"/>
  <c r="N94" i="1" s="1"/>
  <c r="N96" i="1"/>
  <c r="P94" i="2"/>
  <c r="O45" i="5"/>
  <c r="L43" i="5"/>
  <c r="L22" i="5"/>
  <c r="L11" i="6"/>
  <c r="O31" i="3"/>
  <c r="L11" i="3"/>
  <c r="L29" i="3"/>
  <c r="O142" i="3"/>
  <c r="L140" i="3"/>
  <c r="O140" i="3" s="1"/>
  <c r="N34" i="1"/>
  <c r="N14" i="1" s="1"/>
  <c r="P19" i="1"/>
  <c r="P148" i="1"/>
  <c r="O333" i="18"/>
  <c r="L331" i="18"/>
  <c r="O98" i="18"/>
  <c r="L96" i="18"/>
  <c r="O220" i="18"/>
  <c r="O34" i="17"/>
  <c r="L14" i="17"/>
  <c r="O14" i="17" s="1"/>
  <c r="P252" i="16"/>
  <c r="M250" i="16"/>
  <c r="P250" i="16" s="1"/>
  <c r="L43" i="16"/>
  <c r="L22" i="16"/>
  <c r="O45" i="16"/>
  <c r="L30" i="16"/>
  <c r="O30" i="16" s="1"/>
  <c r="O32" i="16"/>
  <c r="L13" i="17"/>
  <c r="O13" i="17" s="1"/>
  <c r="O23" i="17"/>
  <c r="P312" i="16"/>
  <c r="M310" i="16"/>
  <c r="P310" i="16" s="1"/>
  <c r="N142" i="1"/>
  <c r="O34" i="15"/>
  <c r="L14" i="15"/>
  <c r="O14" i="15" s="1"/>
  <c r="L13" i="15"/>
  <c r="O13" i="15" s="1"/>
  <c r="M28" i="14"/>
  <c r="P28" i="14" s="1"/>
  <c r="P30" i="14"/>
  <c r="P19" i="14"/>
  <c r="P55" i="14"/>
  <c r="M53" i="14"/>
  <c r="P53" i="14" s="1"/>
  <c r="P22" i="13"/>
  <c r="M12" i="13"/>
  <c r="M20" i="13"/>
  <c r="P43" i="11"/>
  <c r="M220" i="13"/>
  <c r="P220" i="13" s="1"/>
  <c r="O254" i="12"/>
  <c r="L252" i="12"/>
  <c r="L222" i="13"/>
  <c r="O224" i="13"/>
  <c r="P96" i="12"/>
  <c r="M94" i="12"/>
  <c r="P94" i="12" s="1"/>
  <c r="P120" i="12"/>
  <c r="M118" i="12"/>
  <c r="P118" i="12" s="1"/>
  <c r="N12" i="12"/>
  <c r="N10" i="12" s="1"/>
  <c r="N20" i="12"/>
  <c r="N290" i="11"/>
  <c r="N292" i="1"/>
  <c r="L22" i="12"/>
  <c r="O45" i="12"/>
  <c r="L43" i="12"/>
  <c r="L30" i="9"/>
  <c r="O30" i="9" s="1"/>
  <c r="O32" i="9"/>
  <c r="P68" i="8"/>
  <c r="M66" i="8"/>
  <c r="P66" i="8" s="1"/>
  <c r="M41" i="6"/>
  <c r="L120" i="9"/>
  <c r="O122" i="9"/>
  <c r="L122" i="1"/>
  <c r="O122" i="1" s="1"/>
  <c r="L22" i="8"/>
  <c r="O98" i="7"/>
  <c r="L96" i="7"/>
  <c r="L55" i="8"/>
  <c r="O57" i="8"/>
  <c r="L118" i="7"/>
  <c r="O118" i="7" s="1"/>
  <c r="O120" i="7"/>
  <c r="P55" i="10"/>
  <c r="P222" i="6"/>
  <c r="M220" i="6"/>
  <c r="P220" i="6" s="1"/>
  <c r="N12" i="5"/>
  <c r="N10" i="5" s="1"/>
  <c r="P273" i="3"/>
  <c r="M271" i="3"/>
  <c r="P271" i="3" s="1"/>
  <c r="O43" i="3"/>
  <c r="P22" i="3"/>
  <c r="M12" i="3"/>
  <c r="M20" i="3"/>
  <c r="K619" i="1"/>
  <c r="K613" i="1"/>
  <c r="K618" i="1"/>
  <c r="K615" i="1"/>
  <c r="K611" i="1"/>
  <c r="K617" i="1"/>
  <c r="K614" i="1"/>
  <c r="K612" i="1"/>
  <c r="K616" i="1"/>
  <c r="O222" i="2"/>
  <c r="P43" i="3"/>
  <c r="O34" i="2"/>
  <c r="N20" i="2"/>
  <c r="N18" i="2" s="1"/>
  <c r="N12" i="2"/>
  <c r="N10" i="2" s="1"/>
  <c r="L314" i="1"/>
  <c r="O314" i="1" s="1"/>
  <c r="L94" i="2" l="1"/>
  <c r="O252" i="17"/>
  <c r="L94" i="11"/>
  <c r="O94" i="11" s="1"/>
  <c r="O55" i="9"/>
  <c r="L140" i="4"/>
  <c r="O140" i="4" s="1"/>
  <c r="M41" i="12"/>
  <c r="P41" i="12" s="1"/>
  <c r="N8" i="6"/>
  <c r="O331" i="11"/>
  <c r="L53" i="7"/>
  <c r="O53" i="7" s="1"/>
  <c r="O43" i="9"/>
  <c r="O66" i="7"/>
  <c r="O120" i="11"/>
  <c r="L310" i="7"/>
  <c r="O310" i="7" s="1"/>
  <c r="O142" i="8"/>
  <c r="L41" i="8"/>
  <c r="O41" i="8" s="1"/>
  <c r="O331" i="15"/>
  <c r="O331" i="8"/>
  <c r="L271" i="4"/>
  <c r="O271" i="4" s="1"/>
  <c r="N10" i="17"/>
  <c r="N8" i="17" s="1"/>
  <c r="O273" i="13"/>
  <c r="L290" i="12"/>
  <c r="O290" i="12" s="1"/>
  <c r="L329" i="17"/>
  <c r="O329" i="17" s="1"/>
  <c r="O68" i="4"/>
  <c r="O55" i="14"/>
  <c r="L118" i="12"/>
  <c r="O118" i="12" s="1"/>
  <c r="L140" i="9"/>
  <c r="O140" i="9" s="1"/>
  <c r="L250" i="14"/>
  <c r="O250" i="14" s="1"/>
  <c r="L41" i="11"/>
  <c r="O41" i="11" s="1"/>
  <c r="O252" i="3"/>
  <c r="N8" i="5"/>
  <c r="O43" i="10"/>
  <c r="L94" i="9"/>
  <c r="O94" i="9" s="1"/>
  <c r="O142" i="2"/>
  <c r="L250" i="2"/>
  <c r="O250" i="2" s="1"/>
  <c r="L220" i="17"/>
  <c r="O220" i="17" s="1"/>
  <c r="O68" i="7"/>
  <c r="L290" i="18"/>
  <c r="O290" i="18" s="1"/>
  <c r="O22" i="2"/>
  <c r="L118" i="13"/>
  <c r="O118" i="13" s="1"/>
  <c r="N8" i="7"/>
  <c r="L9" i="7"/>
  <c r="O9" i="7" s="1"/>
  <c r="O55" i="10"/>
  <c r="O273" i="14"/>
  <c r="L140" i="5"/>
  <c r="O140" i="5" s="1"/>
  <c r="L310" i="15"/>
  <c r="O310" i="15" s="1"/>
  <c r="O53" i="5"/>
  <c r="N11" i="1"/>
  <c r="N9" i="1" s="1"/>
  <c r="L220" i="9"/>
  <c r="O220" i="9" s="1"/>
  <c r="O312" i="5"/>
  <c r="N8" i="11"/>
  <c r="L250" i="6"/>
  <c r="O250" i="6" s="1"/>
  <c r="L12" i="18"/>
  <c r="O12" i="18" s="1"/>
  <c r="L250" i="10"/>
  <c r="O250" i="10" s="1"/>
  <c r="L271" i="6"/>
  <c r="O271" i="6" s="1"/>
  <c r="N37" i="9"/>
  <c r="L290" i="11"/>
  <c r="O290" i="11" s="1"/>
  <c r="O55" i="16"/>
  <c r="L250" i="4"/>
  <c r="O250" i="4" s="1"/>
  <c r="M94" i="14"/>
  <c r="P94" i="14" s="1"/>
  <c r="O331" i="12"/>
  <c r="L118" i="8"/>
  <c r="O118" i="8" s="1"/>
  <c r="L271" i="16"/>
  <c r="O271" i="16" s="1"/>
  <c r="L310" i="14"/>
  <c r="O310" i="14" s="1"/>
  <c r="O142" i="6"/>
  <c r="L220" i="16"/>
  <c r="O220" i="16" s="1"/>
  <c r="L250" i="16"/>
  <c r="O250" i="16" s="1"/>
  <c r="O14" i="12"/>
  <c r="L53" i="15"/>
  <c r="O53" i="15" s="1"/>
  <c r="L271" i="15"/>
  <c r="O271" i="15" s="1"/>
  <c r="L118" i="10"/>
  <c r="O118" i="10" s="1"/>
  <c r="L290" i="14"/>
  <c r="O290" i="14" s="1"/>
  <c r="N37" i="15"/>
  <c r="O16" i="17"/>
  <c r="O331" i="6"/>
  <c r="P16" i="17"/>
  <c r="O43" i="7"/>
  <c r="O271" i="7"/>
  <c r="N8" i="3"/>
  <c r="L94" i="14"/>
  <c r="O94" i="14" s="1"/>
  <c r="O55" i="12"/>
  <c r="L94" i="12"/>
  <c r="O94" i="12" s="1"/>
  <c r="O331" i="7"/>
  <c r="L329" i="9"/>
  <c r="O329" i="9" s="1"/>
  <c r="L290" i="17"/>
  <c r="O290" i="17" s="1"/>
  <c r="P12" i="8"/>
  <c r="L94" i="5"/>
  <c r="O94" i="5" s="1"/>
  <c r="O55" i="17"/>
  <c r="O96" i="13"/>
  <c r="O22" i="18"/>
  <c r="L290" i="7"/>
  <c r="O290" i="7" s="1"/>
  <c r="L41" i="13"/>
  <c r="O41" i="13" s="1"/>
  <c r="L94" i="8"/>
  <c r="O94" i="8" s="1"/>
  <c r="O120" i="4"/>
  <c r="L94" i="3"/>
  <c r="O94" i="3" s="1"/>
  <c r="N8" i="12"/>
  <c r="L250" i="13"/>
  <c r="O250" i="13" s="1"/>
  <c r="O252" i="18"/>
  <c r="L310" i="12"/>
  <c r="O310" i="12" s="1"/>
  <c r="L220" i="6"/>
  <c r="O220" i="6" s="1"/>
  <c r="N271" i="1"/>
  <c r="O43" i="6"/>
  <c r="L329" i="3"/>
  <c r="O329" i="3" s="1"/>
  <c r="O11" i="9"/>
  <c r="L53" i="4"/>
  <c r="O53" i="4" s="1"/>
  <c r="L290" i="13"/>
  <c r="O290" i="13" s="1"/>
  <c r="N8" i="13"/>
  <c r="L53" i="2"/>
  <c r="O53" i="2" s="1"/>
  <c r="O118" i="11"/>
  <c r="M10" i="9"/>
  <c r="P10" i="9" s="1"/>
  <c r="N12" i="1"/>
  <c r="O331" i="2"/>
  <c r="L66" i="8"/>
  <c r="O66" i="8" s="1"/>
  <c r="L20" i="2"/>
  <c r="O20" i="2" s="1"/>
  <c r="L140" i="16"/>
  <c r="O140" i="16" s="1"/>
  <c r="L20" i="13"/>
  <c r="L18" i="13" s="1"/>
  <c r="O18" i="13" s="1"/>
  <c r="N28" i="1"/>
  <c r="L12" i="13"/>
  <c r="L10" i="13" s="1"/>
  <c r="O10" i="13" s="1"/>
  <c r="N310" i="1"/>
  <c r="O66" i="11"/>
  <c r="O273" i="2"/>
  <c r="O66" i="18"/>
  <c r="O68" i="2"/>
  <c r="L41" i="14"/>
  <c r="O41" i="14" s="1"/>
  <c r="L290" i="15"/>
  <c r="O290" i="15" s="1"/>
  <c r="O68" i="18"/>
  <c r="N37" i="18"/>
  <c r="L250" i="7"/>
  <c r="O250" i="7" s="1"/>
  <c r="N37" i="4"/>
  <c r="O292" i="6"/>
  <c r="P252" i="1"/>
  <c r="N140" i="1"/>
  <c r="P53" i="18"/>
  <c r="O55" i="13"/>
  <c r="N28" i="6"/>
  <c r="O273" i="7"/>
  <c r="L20" i="3"/>
  <c r="L18" i="3" s="1"/>
  <c r="O18" i="3" s="1"/>
  <c r="L140" i="17"/>
  <c r="O140" i="17" s="1"/>
  <c r="L41" i="18"/>
  <c r="O41" i="18" s="1"/>
  <c r="L12" i="14"/>
  <c r="L10" i="14" s="1"/>
  <c r="L12" i="3"/>
  <c r="L10" i="3" s="1"/>
  <c r="O10" i="3" s="1"/>
  <c r="L250" i="5"/>
  <c r="O250" i="5" s="1"/>
  <c r="L140" i="7"/>
  <c r="O140" i="7" s="1"/>
  <c r="M329" i="13"/>
  <c r="P329" i="13" s="1"/>
  <c r="L142" i="1"/>
  <c r="O142" i="1" s="1"/>
  <c r="O273" i="11"/>
  <c r="N118" i="1"/>
  <c r="N290" i="1"/>
  <c r="O310" i="2"/>
  <c r="L140" i="14"/>
  <c r="O140" i="14" s="1"/>
  <c r="O22" i="14"/>
  <c r="M96" i="1"/>
  <c r="P96" i="1" s="1"/>
  <c r="L53" i="11"/>
  <c r="O53" i="11" s="1"/>
  <c r="P310" i="2"/>
  <c r="L120" i="1"/>
  <c r="O120" i="1" s="1"/>
  <c r="N8" i="8"/>
  <c r="O292" i="10"/>
  <c r="L290" i="10"/>
  <c r="O290" i="10" s="1"/>
  <c r="L20" i="7"/>
  <c r="L18" i="7" s="1"/>
  <c r="O18" i="7" s="1"/>
  <c r="L12" i="7"/>
  <c r="L10" i="7" s="1"/>
  <c r="O10" i="7" s="1"/>
  <c r="L329" i="5"/>
  <c r="O329" i="5" s="1"/>
  <c r="O22" i="10"/>
  <c r="L12" i="10"/>
  <c r="O12" i="10" s="1"/>
  <c r="L290" i="8"/>
  <c r="O290" i="8" s="1"/>
  <c r="L292" i="1"/>
  <c r="O292" i="1" s="1"/>
  <c r="O22" i="11"/>
  <c r="L43" i="1"/>
  <c r="O43" i="1" s="1"/>
  <c r="M94" i="8"/>
  <c r="P94" i="8" s="1"/>
  <c r="L12" i="11"/>
  <c r="O12" i="11" s="1"/>
  <c r="O11" i="17"/>
  <c r="L118" i="17"/>
  <c r="O118" i="17" s="1"/>
  <c r="N8" i="10"/>
  <c r="O312" i="11"/>
  <c r="O312" i="2"/>
  <c r="M331" i="1"/>
  <c r="P331" i="1" s="1"/>
  <c r="L68" i="1"/>
  <c r="O68" i="1" s="1"/>
  <c r="O28" i="17"/>
  <c r="N37" i="10"/>
  <c r="L310" i="18"/>
  <c r="O310" i="18" s="1"/>
  <c r="M290" i="1"/>
  <c r="P20" i="14"/>
  <c r="N8" i="15"/>
  <c r="O66" i="10"/>
  <c r="M329" i="12"/>
  <c r="P329" i="12" s="1"/>
  <c r="L252" i="1"/>
  <c r="O252" i="1" s="1"/>
  <c r="P331" i="12"/>
  <c r="N8" i="18"/>
  <c r="P20" i="11"/>
  <c r="O18" i="11"/>
  <c r="O222" i="11"/>
  <c r="L12" i="9"/>
  <c r="L10" i="9" s="1"/>
  <c r="O10" i="9" s="1"/>
  <c r="P222" i="1"/>
  <c r="L329" i="13"/>
  <c r="O329" i="13" s="1"/>
  <c r="P120" i="1"/>
  <c r="O222" i="8"/>
  <c r="L220" i="8"/>
  <c r="O220" i="8" s="1"/>
  <c r="P18" i="9"/>
  <c r="L11" i="1"/>
  <c r="O31" i="1"/>
  <c r="L29" i="1"/>
  <c r="O29" i="1" s="1"/>
  <c r="O271" i="5"/>
  <c r="O252" i="9"/>
  <c r="L250" i="9"/>
  <c r="O250" i="9" s="1"/>
  <c r="O11" i="8"/>
  <c r="L9" i="8"/>
  <c r="O9" i="8" s="1"/>
  <c r="P331" i="8"/>
  <c r="M329" i="8"/>
  <c r="P329" i="8" s="1"/>
  <c r="P140" i="7"/>
  <c r="O292" i="16"/>
  <c r="L290" i="16"/>
  <c r="O290" i="16" s="1"/>
  <c r="M20" i="8"/>
  <c r="P26" i="8"/>
  <c r="M16" i="8"/>
  <c r="N10" i="14"/>
  <c r="N8" i="14" s="1"/>
  <c r="P312" i="1"/>
  <c r="L22" i="1"/>
  <c r="O22" i="1" s="1"/>
  <c r="O22" i="9"/>
  <c r="L9" i="18"/>
  <c r="O9" i="18" s="1"/>
  <c r="O11" i="18"/>
  <c r="P12" i="9"/>
  <c r="N37" i="7"/>
  <c r="M16" i="12"/>
  <c r="P26" i="12"/>
  <c r="M20" i="12"/>
  <c r="M18" i="12" s="1"/>
  <c r="O250" i="3"/>
  <c r="N37" i="3"/>
  <c r="L9" i="4"/>
  <c r="O9" i="4" s="1"/>
  <c r="M37" i="7"/>
  <c r="P20" i="10"/>
  <c r="L271" i="18"/>
  <c r="O271" i="18" s="1"/>
  <c r="O273" i="18"/>
  <c r="P250" i="3"/>
  <c r="O120" i="3"/>
  <c r="L118" i="3"/>
  <c r="O118" i="3" s="1"/>
  <c r="O222" i="12"/>
  <c r="L220" i="12"/>
  <c r="O220" i="12" s="1"/>
  <c r="O68" i="17"/>
  <c r="L66" i="17"/>
  <c r="O66" i="17" s="1"/>
  <c r="O292" i="2"/>
  <c r="L290" i="2"/>
  <c r="O290" i="2" s="1"/>
  <c r="O68" i="15"/>
  <c r="L66" i="15"/>
  <c r="O66" i="15" s="1"/>
  <c r="O252" i="11"/>
  <c r="L250" i="11"/>
  <c r="O250" i="11" s="1"/>
  <c r="O29" i="12"/>
  <c r="L28" i="12"/>
  <c r="O28" i="12" s="1"/>
  <c r="O222" i="7"/>
  <c r="M66" i="1"/>
  <c r="L28" i="7"/>
  <c r="O28" i="7" s="1"/>
  <c r="N8" i="9"/>
  <c r="O118" i="2"/>
  <c r="N37" i="2"/>
  <c r="O34" i="1"/>
  <c r="O120" i="14"/>
  <c r="L118" i="14"/>
  <c r="O118" i="14" s="1"/>
  <c r="L9" i="16"/>
  <c r="O9" i="16" s="1"/>
  <c r="O11" i="16"/>
  <c r="P94" i="3"/>
  <c r="N18" i="12"/>
  <c r="L222" i="1"/>
  <c r="O222" i="1" s="1"/>
  <c r="N8" i="16"/>
  <c r="M10" i="13"/>
  <c r="P12" i="13"/>
  <c r="L30" i="1"/>
  <c r="O32" i="1"/>
  <c r="P20" i="6"/>
  <c r="M18" i="6"/>
  <c r="P18" i="6" s="1"/>
  <c r="P26" i="18"/>
  <c r="M16" i="18"/>
  <c r="M20" i="18"/>
  <c r="O312" i="8"/>
  <c r="L310" i="8"/>
  <c r="O310" i="8" s="1"/>
  <c r="O66" i="2"/>
  <c r="O55" i="8"/>
  <c r="L53" i="8"/>
  <c r="L20" i="8"/>
  <c r="O22" i="8"/>
  <c r="L12" i="8"/>
  <c r="M18" i="14"/>
  <c r="P18" i="14" s="1"/>
  <c r="L20" i="5"/>
  <c r="O22" i="5"/>
  <c r="L12" i="5"/>
  <c r="O29" i="6"/>
  <c r="L28" i="6"/>
  <c r="O41" i="9"/>
  <c r="O329" i="4"/>
  <c r="O55" i="6"/>
  <c r="L53" i="6"/>
  <c r="O331" i="10"/>
  <c r="L329" i="10"/>
  <c r="O329" i="10" s="1"/>
  <c r="P20" i="17"/>
  <c r="M18" i="17"/>
  <c r="P18" i="17" s="1"/>
  <c r="P12" i="18"/>
  <c r="M310" i="1"/>
  <c r="M18" i="11"/>
  <c r="P18" i="11" s="1"/>
  <c r="O26" i="1"/>
  <c r="L16" i="1"/>
  <c r="O9" i="12"/>
  <c r="O9" i="17"/>
  <c r="N8" i="2"/>
  <c r="O22" i="4"/>
  <c r="L12" i="4"/>
  <c r="L20" i="4"/>
  <c r="O273" i="17"/>
  <c r="L271" i="17"/>
  <c r="O271" i="17" s="1"/>
  <c r="L13" i="1"/>
  <c r="O13" i="1" s="1"/>
  <c r="O331" i="14"/>
  <c r="L329" i="14"/>
  <c r="O329" i="14" s="1"/>
  <c r="P9" i="6"/>
  <c r="P9" i="1"/>
  <c r="O222" i="13"/>
  <c r="L220" i="13"/>
  <c r="O220" i="13" s="1"/>
  <c r="O96" i="18"/>
  <c r="L94" i="18"/>
  <c r="O94" i="18" s="1"/>
  <c r="P55" i="1"/>
  <c r="M53" i="1"/>
  <c r="P53" i="1" s="1"/>
  <c r="P12" i="5"/>
  <c r="M10" i="5"/>
  <c r="O41" i="10"/>
  <c r="P20" i="13"/>
  <c r="M18" i="13"/>
  <c r="P18" i="13" s="1"/>
  <c r="O43" i="5"/>
  <c r="L41" i="5"/>
  <c r="P9" i="11"/>
  <c r="P20" i="15"/>
  <c r="M18" i="15"/>
  <c r="P18" i="15" s="1"/>
  <c r="L9" i="5"/>
  <c r="O11" i="5"/>
  <c r="L310" i="9"/>
  <c r="O310" i="9" s="1"/>
  <c r="O312" i="9"/>
  <c r="P12" i="14"/>
  <c r="M10" i="14"/>
  <c r="P41" i="15"/>
  <c r="M37" i="15"/>
  <c r="P12" i="4"/>
  <c r="P18" i="16"/>
  <c r="O20" i="18"/>
  <c r="L18" i="18"/>
  <c r="O18" i="18" s="1"/>
  <c r="L10" i="2"/>
  <c r="O10" i="2" s="1"/>
  <c r="O12" i="2"/>
  <c r="O20" i="11"/>
  <c r="P53" i="3"/>
  <c r="M37" i="3"/>
  <c r="O96" i="4"/>
  <c r="L94" i="4"/>
  <c r="O30" i="6"/>
  <c r="O220" i="7"/>
  <c r="O29" i="3"/>
  <c r="L28" i="3"/>
  <c r="O28" i="3" s="1"/>
  <c r="O30" i="8"/>
  <c r="L28" i="8"/>
  <c r="O28" i="8" s="1"/>
  <c r="P250" i="2"/>
  <c r="M250" i="1"/>
  <c r="P250" i="1" s="1"/>
  <c r="M10" i="10"/>
  <c r="P10" i="10" s="1"/>
  <c r="P12" i="10"/>
  <c r="O20" i="14"/>
  <c r="L18" i="14"/>
  <c r="O18" i="14" s="1"/>
  <c r="P20" i="3"/>
  <c r="M18" i="3"/>
  <c r="P18" i="3" s="1"/>
  <c r="O120" i="9"/>
  <c r="L118" i="9"/>
  <c r="O118" i="9" s="1"/>
  <c r="N16" i="1"/>
  <c r="N20" i="1"/>
  <c r="N18" i="1" s="1"/>
  <c r="N329" i="1"/>
  <c r="M10" i="3"/>
  <c r="P12" i="3"/>
  <c r="P41" i="6"/>
  <c r="M37" i="6"/>
  <c r="P37" i="6" s="1"/>
  <c r="O252" i="12"/>
  <c r="L250" i="12"/>
  <c r="O250" i="12" s="1"/>
  <c r="O22" i="16"/>
  <c r="L20" i="16"/>
  <c r="L12" i="16"/>
  <c r="P273" i="1"/>
  <c r="L14" i="1"/>
  <c r="O14" i="1" s="1"/>
  <c r="N37" i="5"/>
  <c r="O9" i="9"/>
  <c r="O29" i="11"/>
  <c r="L28" i="11"/>
  <c r="O28" i="11" s="1"/>
  <c r="O20" i="10"/>
  <c r="L18" i="10"/>
  <c r="O18" i="10" s="1"/>
  <c r="O30" i="4"/>
  <c r="L28" i="4"/>
  <c r="O28" i="4" s="1"/>
  <c r="P20" i="7"/>
  <c r="M18" i="7"/>
  <c r="P18" i="7" s="1"/>
  <c r="P9" i="17"/>
  <c r="P18" i="2"/>
  <c r="O41" i="2"/>
  <c r="L96" i="1"/>
  <c r="O96" i="1" s="1"/>
  <c r="O20" i="9"/>
  <c r="L18" i="9"/>
  <c r="O18" i="9" s="1"/>
  <c r="O273" i="12"/>
  <c r="L271" i="12"/>
  <c r="O271" i="12" s="1"/>
  <c r="P41" i="10"/>
  <c r="M37" i="10"/>
  <c r="O22" i="17"/>
  <c r="L12" i="17"/>
  <c r="L20" i="17"/>
  <c r="L312" i="1"/>
  <c r="O312" i="1" s="1"/>
  <c r="O43" i="12"/>
  <c r="L41" i="12"/>
  <c r="O43" i="16"/>
  <c r="L41" i="16"/>
  <c r="O11" i="6"/>
  <c r="L9" i="6"/>
  <c r="P271" i="2"/>
  <c r="M271" i="1"/>
  <c r="O94" i="2"/>
  <c r="P9" i="7"/>
  <c r="O11" i="13"/>
  <c r="L9" i="13"/>
  <c r="O312" i="13"/>
  <c r="L310" i="13"/>
  <c r="O310" i="13" s="1"/>
  <c r="O22" i="15"/>
  <c r="L12" i="15"/>
  <c r="L20" i="15"/>
  <c r="O41" i="15"/>
  <c r="P9" i="15"/>
  <c r="O11" i="2"/>
  <c r="L9" i="2"/>
  <c r="P49" i="1"/>
  <c r="M26" i="1"/>
  <c r="M20" i="1" s="1"/>
  <c r="M43" i="1"/>
  <c r="O252" i="15"/>
  <c r="L250" i="15"/>
  <c r="O250" i="15" s="1"/>
  <c r="P331" i="18"/>
  <c r="M329" i="18"/>
  <c r="M10" i="7"/>
  <c r="P10" i="7" s="1"/>
  <c r="P12" i="7"/>
  <c r="P9" i="10"/>
  <c r="P20" i="16"/>
  <c r="P20" i="5"/>
  <c r="M18" i="5"/>
  <c r="P18" i="5" s="1"/>
  <c r="P9" i="9"/>
  <c r="O11" i="14"/>
  <c r="L9" i="14"/>
  <c r="O29" i="15"/>
  <c r="L28" i="15"/>
  <c r="O28" i="15" s="1"/>
  <c r="P12" i="2"/>
  <c r="M10" i="2"/>
  <c r="P10" i="2" s="1"/>
  <c r="L273" i="1"/>
  <c r="O273" i="1" s="1"/>
  <c r="O222" i="3"/>
  <c r="L220" i="3"/>
  <c r="M220" i="1"/>
  <c r="P220" i="1" s="1"/>
  <c r="O11" i="3"/>
  <c r="L9" i="3"/>
  <c r="P292" i="1"/>
  <c r="O96" i="7"/>
  <c r="L94" i="7"/>
  <c r="O94" i="7" s="1"/>
  <c r="M37" i="17"/>
  <c r="P37" i="17" s="1"/>
  <c r="L331" i="1"/>
  <c r="O331" i="1" s="1"/>
  <c r="L28" i="9"/>
  <c r="O28" i="9" s="1"/>
  <c r="L9" i="11"/>
  <c r="O11" i="11"/>
  <c r="O140" i="2"/>
  <c r="P9" i="8"/>
  <c r="P329" i="4"/>
  <c r="O57" i="1"/>
  <c r="L55" i="1"/>
  <c r="P220" i="7"/>
  <c r="L28" i="16"/>
  <c r="O28" i="16" s="1"/>
  <c r="O312" i="17"/>
  <c r="L310" i="17"/>
  <c r="O310" i="17" s="1"/>
  <c r="P22" i="1"/>
  <c r="M12" i="1"/>
  <c r="P26" i="11"/>
  <c r="M16" i="11"/>
  <c r="P16" i="11" s="1"/>
  <c r="P16" i="14"/>
  <c r="O16" i="14"/>
  <c r="L9" i="10"/>
  <c r="O11" i="10"/>
  <c r="O41" i="17"/>
  <c r="O29" i="5"/>
  <c r="L28" i="5"/>
  <c r="O28" i="5" s="1"/>
  <c r="N66" i="1"/>
  <c r="P12" i="16"/>
  <c r="M10" i="16"/>
  <c r="O30" i="18"/>
  <c r="L28" i="18"/>
  <c r="O28" i="18" s="1"/>
  <c r="P9" i="18"/>
  <c r="M37" i="2"/>
  <c r="P26" i="4"/>
  <c r="M16" i="4"/>
  <c r="P16" i="4" s="1"/>
  <c r="O29" i="14"/>
  <c r="L28" i="14"/>
  <c r="O28" i="14" s="1"/>
  <c r="O11" i="15"/>
  <c r="L9" i="15"/>
  <c r="P20" i="2"/>
  <c r="P142" i="1"/>
  <c r="O29" i="2"/>
  <c r="L28" i="2"/>
  <c r="O28" i="2" s="1"/>
  <c r="P20" i="9"/>
  <c r="M37" i="11"/>
  <c r="P12" i="6"/>
  <c r="M10" i="6"/>
  <c r="P10" i="6" s="1"/>
  <c r="P41" i="14"/>
  <c r="P20" i="4"/>
  <c r="M18" i="4"/>
  <c r="P18" i="4" s="1"/>
  <c r="L20" i="12"/>
  <c r="O22" i="12"/>
  <c r="L12" i="12"/>
  <c r="O331" i="18"/>
  <c r="L329" i="18"/>
  <c r="O329" i="18" s="1"/>
  <c r="O312" i="6"/>
  <c r="L310" i="6"/>
  <c r="O310" i="6" s="1"/>
  <c r="O29" i="13"/>
  <c r="L28" i="13"/>
  <c r="O28" i="13" s="1"/>
  <c r="M10" i="15"/>
  <c r="P10" i="15" s="1"/>
  <c r="P12" i="15"/>
  <c r="P12" i="11"/>
  <c r="P9" i="14"/>
  <c r="M37" i="16"/>
  <c r="P37" i="16" s="1"/>
  <c r="L12" i="6"/>
  <c r="L20" i="6"/>
  <c r="O22" i="6"/>
  <c r="P41" i="4"/>
  <c r="M18" i="10"/>
  <c r="P18" i="10" s="1"/>
  <c r="P9" i="12"/>
  <c r="P12" i="17"/>
  <c r="M10" i="17"/>
  <c r="M37" i="9"/>
  <c r="P12" i="12"/>
  <c r="P41" i="13"/>
  <c r="L28" i="10"/>
  <c r="O28" i="10" s="1"/>
  <c r="O29" i="10"/>
  <c r="M37" i="5"/>
  <c r="P9" i="2"/>
  <c r="P66" i="7"/>
  <c r="P118" i="2"/>
  <c r="M118" i="1"/>
  <c r="P96" i="4"/>
  <c r="M94" i="4"/>
  <c r="P94" i="4" s="1"/>
  <c r="P271" i="5"/>
  <c r="P140" i="2"/>
  <c r="M140" i="1"/>
  <c r="P68" i="1"/>
  <c r="N37" i="11"/>
  <c r="O12" i="13" l="1"/>
  <c r="P10" i="17"/>
  <c r="L10" i="18"/>
  <c r="L8" i="18" s="1"/>
  <c r="O8" i="18" s="1"/>
  <c r="M37" i="12"/>
  <c r="P37" i="12" s="1"/>
  <c r="L37" i="2"/>
  <c r="O37" i="2" s="1"/>
  <c r="M37" i="14"/>
  <c r="P37" i="14" s="1"/>
  <c r="L18" i="2"/>
  <c r="O18" i="2" s="1"/>
  <c r="M8" i="9"/>
  <c r="P8" i="9" s="1"/>
  <c r="P37" i="9"/>
  <c r="P10" i="14"/>
  <c r="L10" i="11"/>
  <c r="O10" i="11" s="1"/>
  <c r="P290" i="1"/>
  <c r="O10" i="14"/>
  <c r="P37" i="15"/>
  <c r="L37" i="3"/>
  <c r="O37" i="3" s="1"/>
  <c r="L10" i="10"/>
  <c r="O10" i="10" s="1"/>
  <c r="O12" i="3"/>
  <c r="O20" i="13"/>
  <c r="P140" i="1"/>
  <c r="O12" i="14"/>
  <c r="P271" i="1"/>
  <c r="P310" i="1"/>
  <c r="N10" i="1"/>
  <c r="N8" i="1" s="1"/>
  <c r="O28" i="6"/>
  <c r="P118" i="1"/>
  <c r="L140" i="1"/>
  <c r="O140" i="1" s="1"/>
  <c r="O20" i="3"/>
  <c r="M8" i="2"/>
  <c r="P8" i="2" s="1"/>
  <c r="O12" i="7"/>
  <c r="O12" i="9"/>
  <c r="M8" i="10"/>
  <c r="P8" i="10" s="1"/>
  <c r="L41" i="1"/>
  <c r="O41" i="1" s="1"/>
  <c r="M37" i="13"/>
  <c r="P37" i="13" s="1"/>
  <c r="M329" i="1"/>
  <c r="P329" i="1" s="1"/>
  <c r="P37" i="3"/>
  <c r="O20" i="7"/>
  <c r="P37" i="10"/>
  <c r="L290" i="1"/>
  <c r="O290" i="1" s="1"/>
  <c r="M10" i="11"/>
  <c r="P10" i="11" s="1"/>
  <c r="M37" i="8"/>
  <c r="P37" i="8" s="1"/>
  <c r="L37" i="11"/>
  <c r="O37" i="11" s="1"/>
  <c r="L8" i="7"/>
  <c r="O8" i="7" s="1"/>
  <c r="L37" i="10"/>
  <c r="O37" i="10" s="1"/>
  <c r="L250" i="1"/>
  <c r="O250" i="1" s="1"/>
  <c r="L94" i="1"/>
  <c r="O94" i="1" s="1"/>
  <c r="L20" i="1"/>
  <c r="O20" i="1" s="1"/>
  <c r="M18" i="8"/>
  <c r="P18" i="8" s="1"/>
  <c r="P20" i="8"/>
  <c r="L12" i="1"/>
  <c r="L10" i="1" s="1"/>
  <c r="L66" i="1"/>
  <c r="O66" i="1" s="1"/>
  <c r="P18" i="12"/>
  <c r="P37" i="7"/>
  <c r="P66" i="1"/>
  <c r="L118" i="1"/>
  <c r="O118" i="1" s="1"/>
  <c r="P16" i="8"/>
  <c r="M10" i="8"/>
  <c r="O11" i="1"/>
  <c r="L9" i="1"/>
  <c r="O9" i="1" s="1"/>
  <c r="L37" i="14"/>
  <c r="O37" i="14" s="1"/>
  <c r="P20" i="12"/>
  <c r="P37" i="5"/>
  <c r="M8" i="7"/>
  <c r="P8" i="7" s="1"/>
  <c r="P16" i="12"/>
  <c r="M10" i="12"/>
  <c r="L37" i="9"/>
  <c r="O37" i="9" s="1"/>
  <c r="P37" i="2"/>
  <c r="L37" i="7"/>
  <c r="O37" i="7" s="1"/>
  <c r="L271" i="1"/>
  <c r="O271" i="1" s="1"/>
  <c r="P37" i="11"/>
  <c r="O30" i="1"/>
  <c r="L28" i="1"/>
  <c r="O28" i="1" s="1"/>
  <c r="L10" i="6"/>
  <c r="O10" i="6" s="1"/>
  <c r="O12" i="6"/>
  <c r="O20" i="15"/>
  <c r="L18" i="15"/>
  <c r="O18" i="15" s="1"/>
  <c r="L310" i="1"/>
  <c r="O310" i="1" s="1"/>
  <c r="N37" i="1"/>
  <c r="P20" i="1"/>
  <c r="M18" i="1"/>
  <c r="P18" i="1" s="1"/>
  <c r="L8" i="13"/>
  <c r="O8" i="13" s="1"/>
  <c r="O9" i="13"/>
  <c r="O9" i="6"/>
  <c r="O20" i="17"/>
  <c r="L18" i="17"/>
  <c r="O18" i="17" s="1"/>
  <c r="O9" i="5"/>
  <c r="M8" i="6"/>
  <c r="P8" i="6" s="1"/>
  <c r="L37" i="16"/>
  <c r="O37" i="16" s="1"/>
  <c r="O41" i="16"/>
  <c r="L10" i="4"/>
  <c r="O12" i="4"/>
  <c r="O12" i="12"/>
  <c r="L10" i="12"/>
  <c r="P329" i="18"/>
  <c r="M37" i="18"/>
  <c r="P37" i="18" s="1"/>
  <c r="L37" i="15"/>
  <c r="O37" i="15" s="1"/>
  <c r="O12" i="17"/>
  <c r="L10" i="17"/>
  <c r="O20" i="4"/>
  <c r="L18" i="4"/>
  <c r="O18" i="4" s="1"/>
  <c r="O20" i="5"/>
  <c r="L18" i="5"/>
  <c r="O18" i="5" s="1"/>
  <c r="L10" i="16"/>
  <c r="O12" i="16"/>
  <c r="M8" i="15"/>
  <c r="P8" i="15" s="1"/>
  <c r="L10" i="15"/>
  <c r="O10" i="15" s="1"/>
  <c r="O12" i="15"/>
  <c r="O41" i="12"/>
  <c r="L37" i="12"/>
  <c r="O37" i="12" s="1"/>
  <c r="O20" i="16"/>
  <c r="L18" i="16"/>
  <c r="O18" i="16" s="1"/>
  <c r="P20" i="18"/>
  <c r="M18" i="18"/>
  <c r="P18" i="18" s="1"/>
  <c r="P10" i="13"/>
  <c r="M8" i="13"/>
  <c r="P8" i="13" s="1"/>
  <c r="O20" i="6"/>
  <c r="L18" i="6"/>
  <c r="O18" i="6" s="1"/>
  <c r="O9" i="2"/>
  <c r="L8" i="2"/>
  <c r="O8" i="2" s="1"/>
  <c r="O94" i="4"/>
  <c r="L37" i="4"/>
  <c r="O37" i="4" s="1"/>
  <c r="O12" i="8"/>
  <c r="L10" i="8"/>
  <c r="M8" i="14"/>
  <c r="P8" i="14" s="1"/>
  <c r="L37" i="17"/>
  <c r="O37" i="17" s="1"/>
  <c r="O9" i="14"/>
  <c r="L8" i="14"/>
  <c r="O8" i="14" s="1"/>
  <c r="P43" i="1"/>
  <c r="M41" i="1"/>
  <c r="L8" i="9"/>
  <c r="O8" i="9" s="1"/>
  <c r="M94" i="1"/>
  <c r="P94" i="1" s="1"/>
  <c r="M10" i="4"/>
  <c r="O41" i="5"/>
  <c r="L37" i="5"/>
  <c r="O37" i="5" s="1"/>
  <c r="P10" i="5"/>
  <c r="M8" i="5"/>
  <c r="P8" i="5" s="1"/>
  <c r="O16" i="1"/>
  <c r="O20" i="8"/>
  <c r="L18" i="8"/>
  <c r="O18" i="8" s="1"/>
  <c r="P16" i="18"/>
  <c r="M10" i="18"/>
  <c r="P10" i="16"/>
  <c r="M8" i="16"/>
  <c r="P8" i="16" s="1"/>
  <c r="P12" i="1"/>
  <c r="O55" i="1"/>
  <c r="L53" i="1"/>
  <c r="O53" i="1" s="1"/>
  <c r="O9" i="11"/>
  <c r="P26" i="1"/>
  <c r="M16" i="1"/>
  <c r="P16" i="1" s="1"/>
  <c r="L329" i="1"/>
  <c r="O329" i="1" s="1"/>
  <c r="O53" i="8"/>
  <c r="L37" i="8"/>
  <c r="O37" i="8" s="1"/>
  <c r="M8" i="17"/>
  <c r="P8" i="17" s="1"/>
  <c r="O20" i="12"/>
  <c r="L18" i="12"/>
  <c r="O18" i="12" s="1"/>
  <c r="O9" i="15"/>
  <c r="O220" i="3"/>
  <c r="L220" i="1"/>
  <c r="O220" i="1" s="1"/>
  <c r="P10" i="3"/>
  <c r="M8" i="3"/>
  <c r="P8" i="3" s="1"/>
  <c r="M37" i="4"/>
  <c r="P37" i="4" s="1"/>
  <c r="O9" i="10"/>
  <c r="L8" i="3"/>
  <c r="O8" i="3" s="1"/>
  <c r="O9" i="3"/>
  <c r="L37" i="18"/>
  <c r="O37" i="18" s="1"/>
  <c r="L37" i="13"/>
  <c r="O37" i="13" s="1"/>
  <c r="O53" i="6"/>
  <c r="L37" i="6"/>
  <c r="O37" i="6" s="1"/>
  <c r="O12" i="5"/>
  <c r="L10" i="5"/>
  <c r="O10" i="5" s="1"/>
  <c r="O10" i="18" l="1"/>
  <c r="L8" i="11"/>
  <c r="O8" i="11" s="1"/>
  <c r="L8" i="10"/>
  <c r="O8" i="10" s="1"/>
  <c r="O12" i="1"/>
  <c r="M8" i="11"/>
  <c r="P8" i="11" s="1"/>
  <c r="L8" i="15"/>
  <c r="O8" i="15" s="1"/>
  <c r="L18" i="1"/>
  <c r="O18" i="1" s="1"/>
  <c r="P10" i="8"/>
  <c r="M8" i="8"/>
  <c r="P8" i="8" s="1"/>
  <c r="M10" i="1"/>
  <c r="M8" i="1" s="1"/>
  <c r="P8" i="1" s="1"/>
  <c r="M8" i="12"/>
  <c r="P8" i="12" s="1"/>
  <c r="P10" i="12"/>
  <c r="L8" i="6"/>
  <c r="O8" i="6" s="1"/>
  <c r="O10" i="1"/>
  <c r="L8" i="1"/>
  <c r="O8" i="1" s="1"/>
  <c r="P10" i="18"/>
  <c r="M8" i="18"/>
  <c r="P8" i="18" s="1"/>
  <c r="O10" i="16"/>
  <c r="L8" i="16"/>
  <c r="O8" i="16" s="1"/>
  <c r="P10" i="4"/>
  <c r="M8" i="4"/>
  <c r="P8" i="4" s="1"/>
  <c r="L37" i="1"/>
  <c r="O37" i="1" s="1"/>
  <c r="O10" i="8"/>
  <c r="L8" i="8"/>
  <c r="O8" i="8" s="1"/>
  <c r="O10" i="12"/>
  <c r="L8" i="12"/>
  <c r="O8" i="12" s="1"/>
  <c r="L8" i="5"/>
  <c r="O8" i="5" s="1"/>
  <c r="P41" i="1"/>
  <c r="M37" i="1"/>
  <c r="P37" i="1" s="1"/>
  <c r="O10" i="17"/>
  <c r="L8" i="17"/>
  <c r="O8" i="17" s="1"/>
  <c r="O10" i="4"/>
  <c r="L8" i="4"/>
  <c r="O8" i="4" s="1"/>
  <c r="P10" i="1" l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<sst xmlns="http://schemas.openxmlformats.org/spreadsheetml/2006/main" count="22500" uniqueCount="273">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</sst>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1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41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192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3" fillId="0" borderId="18" xfId="0" applyFont="1" applyBorder="1"/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H226" sqref="H22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6.7265625" bestFit="1" customWidth="1"/>
    <col min="10" max="10" width="15.36328125" bestFit="1" customWidth="1"/>
    <col min="11" max="11" width="10.26953125" bestFit="1" customWidth="1"/>
    <col min="12" max="12" width="20.7265625" bestFit="1" customWidth="1"/>
    <col min="13" max="14" width="19.36328125" bestFit="1" customWidth="1"/>
    <col min="15" max="15" width="18.7265625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119383373.7</v>
      </c>
      <c r="M8" s="23">
        <f t="shared" ca="1" si="0"/>
        <v>66693435.200000003</v>
      </c>
      <c r="N8" s="23">
        <f t="shared" ca="1" si="0"/>
        <v>55854486.82</v>
      </c>
      <c r="O8" s="22">
        <f t="shared" ref="O8:O16" ca="1" si="1">IF(L8&gt;0,N8*100/L8,0)</f>
        <v>46.785817060554386</v>
      </c>
      <c r="P8" s="22">
        <f t="shared" ref="P8:P16" ca="1" si="2">IF(M8&gt;0,N8*100/M8,0)</f>
        <v>83.7481030216899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119383373.7</v>
      </c>
      <c r="M10" s="30">
        <f t="shared" ca="1" si="4"/>
        <v>66693435.200000003</v>
      </c>
      <c r="N10" s="30">
        <f t="shared" ca="1" si="4"/>
        <v>55854486.82</v>
      </c>
      <c r="O10" s="29">
        <f t="shared" ca="1" si="1"/>
        <v>46.785817060554386</v>
      </c>
      <c r="P10" s="29">
        <f t="shared" ca="1" si="2"/>
        <v>83.7481030216899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98143624</v>
      </c>
      <c r="M12" s="39">
        <f t="shared" ca="1" si="6"/>
        <v>45453685.5</v>
      </c>
      <c r="N12" s="39">
        <f t="shared" ca="1" si="6"/>
        <v>41532267.880000003</v>
      </c>
      <c r="O12" s="39">
        <f t="shared" ca="1" si="1"/>
        <v>42.317846220962863</v>
      </c>
      <c r="P12" s="39">
        <f t="shared" ca="1" si="2"/>
        <v>91.372718016452168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63008924</v>
      </c>
      <c r="M14" s="39">
        <f t="shared" si="8"/>
        <v>0</v>
      </c>
      <c r="N14" s="39">
        <f t="shared" ca="1" si="8"/>
        <v>12890615.549999999</v>
      </c>
      <c r="O14" s="39">
        <f t="shared" ca="1" si="1"/>
        <v>20.458396575697755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21239749.699999999</v>
      </c>
      <c r="M16" s="39">
        <f t="shared" ca="1" si="10"/>
        <v>21239749.699999999</v>
      </c>
      <c r="N16" s="39">
        <f t="shared" ca="1" si="10"/>
        <v>14322218.939999999</v>
      </c>
      <c r="O16" s="50">
        <f t="shared" ca="1" si="1"/>
        <v>67.431203956231187</v>
      </c>
      <c r="P16" s="50">
        <f t="shared" ca="1" si="2"/>
        <v>67.431203956231187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79499589.700000003</v>
      </c>
      <c r="M18" s="23">
        <f t="shared" ca="1" si="11"/>
        <v>66693435.200000003</v>
      </c>
      <c r="N18" s="23">
        <f t="shared" ca="1" si="11"/>
        <v>42963871.270000003</v>
      </c>
      <c r="O18" s="22">
        <f t="shared" ref="O18:O26" ca="1" si="12">IF(L18&gt;0,N18*100/L18,0)</f>
        <v>54.042884286734875</v>
      </c>
      <c r="P18" s="22">
        <f t="shared" ref="P18:P26" ca="1" si="13">IF(M18&gt;0,N18*100/M18,0)</f>
        <v>64.419940495132863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79499589.700000003</v>
      </c>
      <c r="M20" s="30">
        <f t="shared" ca="1" si="15"/>
        <v>66693435.200000003</v>
      </c>
      <c r="N20" s="30">
        <f t="shared" ca="1" si="15"/>
        <v>42963871.270000003</v>
      </c>
      <c r="O20" s="29">
        <f t="shared" ca="1" si="12"/>
        <v>54.042884286734875</v>
      </c>
      <c r="P20" s="29">
        <f t="shared" ca="1" si="13"/>
        <v>64.419940495132863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58259840</v>
      </c>
      <c r="M22" s="42">
        <f t="shared" ca="1" si="17"/>
        <v>45453685.5</v>
      </c>
      <c r="N22" s="39">
        <f t="shared" ca="1" si="17"/>
        <v>28641652.330000006</v>
      </c>
      <c r="O22" s="39">
        <f t="shared" ca="1" si="12"/>
        <v>49.16191381576057</v>
      </c>
      <c r="P22" s="39">
        <f t="shared" ca="1" si="13"/>
        <v>63.01282726567905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23125140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21239749.699999999</v>
      </c>
      <c r="M26" s="50">
        <f t="shared" ca="1" si="21"/>
        <v>21239749.699999999</v>
      </c>
      <c r="N26" s="50">
        <f t="shared" ca="1" si="21"/>
        <v>14322218.939999999</v>
      </c>
      <c r="O26" s="50">
        <f t="shared" ca="1" si="12"/>
        <v>67.431203956231187</v>
      </c>
      <c r="P26" s="50">
        <f t="shared" ca="1" si="13"/>
        <v>67.431203956231187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2">L29+L30</f>
        <v>39883784</v>
      </c>
      <c r="M28" s="23">
        <f t="shared" si="22"/>
        <v>0</v>
      </c>
      <c r="N28" s="23">
        <f t="shared" ca="1" si="22"/>
        <v>12890615.549999999</v>
      </c>
      <c r="O28" s="22">
        <f t="shared" ref="O28:O30" ca="1" si="23">IF(L28&gt;0,N28*100/L28,0)</f>
        <v>32.320442689189171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39883784</v>
      </c>
      <c r="M30" s="30">
        <f t="shared" si="26"/>
        <v>0</v>
      </c>
      <c r="N30" s="30">
        <f t="shared" ca="1" si="26"/>
        <v>12890615.549999999</v>
      </c>
      <c r="O30" s="29">
        <f t="shared" ca="1" si="23"/>
        <v>32.320442689189171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39883784</v>
      </c>
      <c r="M32" s="39">
        <f t="shared" si="29"/>
        <v>0</v>
      </c>
      <c r="N32" s="39">
        <f t="shared" ca="1" si="29"/>
        <v>12890615.549999999</v>
      </c>
      <c r="O32" s="39">
        <f t="shared" ca="1" si="28"/>
        <v>32.320442689189171</v>
      </c>
      <c r="P32" s="39">
        <f t="shared" si="24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39883784</v>
      </c>
      <c r="M34" s="39">
        <f t="shared" si="31"/>
        <v>0</v>
      </c>
      <c r="N34" s="39">
        <f t="shared" ca="1" si="31"/>
        <v>12890615.549999999</v>
      </c>
      <c r="O34" s="39">
        <f t="shared" ca="1" si="28"/>
        <v>32.320442689189171</v>
      </c>
      <c r="P34" s="39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79499589.700000003</v>
      </c>
      <c r="M37" s="55">
        <f t="shared" ca="1" si="32"/>
        <v>66693435.200000003</v>
      </c>
      <c r="N37" s="55">
        <f t="shared" ca="1" si="32"/>
        <v>42963871.270000003</v>
      </c>
      <c r="O37" s="56">
        <f t="shared" ca="1" si="28"/>
        <v>54.042884286734875</v>
      </c>
      <c r="P37" s="56">
        <f t="shared" ca="1" si="24"/>
        <v>64.419940495132863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3">L42+L43</f>
        <v>28036729.699999999</v>
      </c>
      <c r="M41" s="79">
        <f t="shared" ca="1" si="33"/>
        <v>24949583.699999999</v>
      </c>
      <c r="N41" s="79">
        <f t="shared" ca="1" si="33"/>
        <v>14936520.6</v>
      </c>
      <c r="O41" s="78">
        <f t="shared" ref="O41:O43" ca="1" si="34">IF(L41&gt;0,N41*100/L41,0)</f>
        <v>53.274831836039709</v>
      </c>
      <c r="P41" s="78">
        <f t="shared" ref="P41:P43" ca="1" si="35">IF(M41&gt;0,N41*100/M41,0)</f>
        <v>59.866812928024927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28036729.699999999</v>
      </c>
      <c r="M43" s="79">
        <f t="shared" ca="1" si="37"/>
        <v>24949583.699999999</v>
      </c>
      <c r="N43" s="79">
        <f t="shared" ca="1" si="37"/>
        <v>14936520.6</v>
      </c>
      <c r="O43" s="78">
        <f t="shared" ca="1" si="34"/>
        <v>53.274831836039709</v>
      </c>
      <c r="P43" s="78">
        <f t="shared" ca="1" si="35"/>
        <v>59.866812928024927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6465990.9000000004</v>
      </c>
      <c r="O45" s="39">
        <f ca="1">IF(L45&gt;0,N45*100/L45,0)</f>
        <v>50.649299713305446</v>
      </c>
      <c r="P45" s="39">
        <f ca="1">IF(M45&gt;0,N45*100/M45,0)</f>
        <v>66.803955221243726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15270529.699999999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15270529.699999999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8470529.6999999993</v>
      </c>
      <c r="O49" s="50">
        <f ca="1">IF(L49&gt;0,N49*100/L49,0)</f>
        <v>55.469783081591459</v>
      </c>
      <c r="P49" s="50">
        <f ca="1">IF(M49&gt;0,N49*100/M49,0)</f>
        <v>55.469783081591459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7167476.5</v>
      </c>
      <c r="N53" s="121">
        <f t="shared" ca="1" si="38"/>
        <v>5059621.78</v>
      </c>
      <c r="O53" s="120">
        <f t="shared" ref="O53:O55" ca="1" si="39">IF(L53&gt;0,N53*100/L53,0)</f>
        <v>56.622556486900855</v>
      </c>
      <c r="P53" s="120">
        <f t="shared" ref="P53:P55" ca="1" si="40">IF(M53&gt;0,N53*100/M53,0)</f>
        <v>70.591396846574938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7167476.5</v>
      </c>
      <c r="N55" s="121">
        <f t="shared" ca="1" si="42"/>
        <v>5059621.78</v>
      </c>
      <c r="O55" s="120">
        <f t="shared" ca="1" si="39"/>
        <v>56.622556486900855</v>
      </c>
      <c r="P55" s="120">
        <f t="shared" ca="1" si="40"/>
        <v>70.591396846574938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7167476.5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5059621.78</v>
      </c>
      <c r="O57" s="39">
        <f ca="1">IF(L57&gt;0,N57*100/L57,0)</f>
        <v>56.622556486900855</v>
      </c>
      <c r="P57" s="39">
        <f ca="1">IF(M57&gt;0,N57*100/M57,0)</f>
        <v>70.591396846574938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10891500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9888840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6771250.8899999997</v>
      </c>
      <c r="O66" s="151">
        <f t="shared" ref="O66:O68" ca="1" si="44">IF(L66&gt;0,N66*100/L66,0)</f>
        <v>62.170049029059356</v>
      </c>
      <c r="P66" s="151">
        <f t="shared" ref="P66:P68" ca="1" si="45">IF(M66&gt;0,N66*100/M66,0)</f>
        <v>68.473662128217256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10891500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9888840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6771250.8899999997</v>
      </c>
      <c r="O68" s="156">
        <f t="shared" ca="1" si="44"/>
        <v>62.170049029059356</v>
      </c>
      <c r="P68" s="156">
        <f t="shared" ca="1" si="45"/>
        <v>68.473662128217256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3161776.65</v>
      </c>
      <c r="O70" s="168">
        <f ca="1">IF(L70&gt;0,N70*100/L70,0)</f>
        <v>44.116377373759924</v>
      </c>
      <c r="P70" s="168">
        <f ca="1">IF(M70&gt;0,N70*100/M70,0)</f>
        <v>51.292237972564337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3724600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3724600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96.909043655694575</v>
      </c>
      <c r="P74" s="50">
        <f ca="1">IF(M74&gt;0,N74*100/M74,0)</f>
        <v>96.909043655694575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63">
        <f t="shared" ca="1" si="46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38</v>
      </c>
      <c r="K92" s="143">
        <f t="shared" ref="K92:K93" ca="1" si="47">IF(I92&gt;0,J92*100/I92,0)</f>
        <v>77.551020408163268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2457980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2457980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1582639.5</v>
      </c>
      <c r="O94" s="151">
        <f t="shared" ref="O94:O96" ca="1" si="48">IF(L94&gt;0,N94*100/L94,0)</f>
        <v>64.38781031578776</v>
      </c>
      <c r="P94" s="151">
        <f t="shared" ref="P94:P96" ca="1" si="49">IF(M94&gt;0,N94*100/M94,0)</f>
        <v>64.38781031578776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2457980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2457980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1582639.5</v>
      </c>
      <c r="O96" s="156">
        <f t="shared" ca="1" si="48"/>
        <v>64.38781031578776</v>
      </c>
      <c r="P96" s="156">
        <f t="shared" ca="1" si="49"/>
        <v>64.38781031578776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1257180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384244.5</v>
      </c>
      <c r="O98" s="168">
        <f ca="1">IF(L98&gt;0,N98*100/L98,0)</f>
        <v>30.564000381806903</v>
      </c>
      <c r="P98" s="168">
        <f ca="1">IF(M98&gt;0,N98*100/M98,0)</f>
        <v>30.564000381806903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1200800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1200800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99.799716855429708</v>
      </c>
      <c r="P102" s="50">
        <f ca="1">IF(M102&gt;0,N102*100/M102,0)</f>
        <v>99.799716855429708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9</v>
      </c>
      <c r="K108" s="223">
        <f t="shared" ref="K108:K113" ca="1" si="50">IF(I108&gt;0,J108*100/I108,0)</f>
        <v>90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38</v>
      </c>
      <c r="K109" s="223">
        <f t="shared" ca="1" si="50"/>
        <v>77.551020408163268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3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38</v>
      </c>
      <c r="K111" s="223">
        <f t="shared" ca="1" si="50"/>
        <v>77.551020408163268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42</v>
      </c>
      <c r="K112" s="223">
        <f t="shared" ca="1" si="50"/>
        <v>85.714285714285708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3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824400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550288.6</v>
      </c>
      <c r="O118" s="151">
        <f t="shared" ref="O118:O120" ca="1" si="51">IF(L118&gt;0,N118*100/L118,0)</f>
        <v>66.750194080543423</v>
      </c>
      <c r="P118" s="151">
        <f t="shared" ref="P118:P120" ca="1" si="52">IF(M118&gt;0,N118*100/M118,0)</f>
        <v>66.750194080543423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824400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550288.6</v>
      </c>
      <c r="O120" s="156">
        <f t="shared" ca="1" si="51"/>
        <v>66.750194080543423</v>
      </c>
      <c r="P120" s="156">
        <f t="shared" ca="1" si="52"/>
        <v>66.750194080543423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824400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550288.6</v>
      </c>
      <c r="O122" s="168">
        <f ca="1">IF(L122&gt;0,N122*100/L122,0)</f>
        <v>66.750194080543423</v>
      </c>
      <c r="P122" s="168">
        <f ca="1">IF(M122&gt;0,N122*100/M122,0)</f>
        <v>66.750194080543423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68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3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170</v>
      </c>
      <c r="K133" s="223">
        <f t="shared" ca="1" si="53"/>
        <v>85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4758825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3146784.0100000002</v>
      </c>
      <c r="O140" s="151">
        <f t="shared" ref="O140:O142" ca="1" si="54">IF(L140&gt;0,N140*100/L140,0)</f>
        <v>53.480353670972129</v>
      </c>
      <c r="P140" s="151">
        <f t="shared" ref="P140:P142" ca="1" si="55">IF(M140&gt;0,N140*100/M140,0)</f>
        <v>66.12523070295714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4758825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3146784.0100000002</v>
      </c>
      <c r="O142" s="156">
        <f t="shared" ca="1" si="54"/>
        <v>53.480353670972129</v>
      </c>
      <c r="P142" s="156">
        <f t="shared" ca="1" si="55"/>
        <v>66.12523070295714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4520825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2908784.0100000002</v>
      </c>
      <c r="O144" s="168">
        <f ca="1">IF(L144&gt;0,N144*100/L144,0)</f>
        <v>51.519376726886293</v>
      </c>
      <c r="P144" s="168">
        <f ca="1">IF(M144&gt;0,N144*100/M144,0)</f>
        <v>64.34188472236815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32</v>
      </c>
      <c r="K149" s="275">
        <f ca="1">IF(I149&gt;0,J149*100/I149,0)</f>
        <v>47.058823529411768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16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32</v>
      </c>
      <c r="K158" s="163">
        <f ca="1">IF(I158&gt;0,J158*100/I158,0)</f>
        <v>47.058823529411768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1233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1231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3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48</v>
      </c>
      <c r="K164" s="284">
        <f ca="1">IF(I164&gt;0,J164*100/I164,0)</f>
        <v>92.307692307692307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17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14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48</v>
      </c>
      <c r="K173" s="163">
        <f ca="1">IF(I173&gt;0,J173*100/I173,0)</f>
        <v>92.307692307692307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3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4">
        <f ca="1">IF(I176&gt;0,J176*100/I176,0)</f>
        <v>75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3">
        <f t="shared" ref="K185:K186" ca="1" si="56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3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3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644000</v>
      </c>
      <c r="K199" s="163">
        <f t="shared" ref="K199:K201" ca="1" si="57">IF(I199&gt;0,J199*100/I199,0)</f>
        <v>52.614379084967318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3">
        <f t="shared" ca="1" si="57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3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3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3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306406</v>
      </c>
      <c r="O220" s="151">
        <f t="shared" ref="O220:O222" ca="1" si="59">IF(L220&gt;0,N220*100/L220,0)</f>
        <v>92.149409040329616</v>
      </c>
      <c r="P220" s="151">
        <f t="shared" ref="P220:P222" ca="1" si="60">IF(M220&gt;0,N220*100/M220,0)</f>
        <v>92.149409040329616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306406</v>
      </c>
      <c r="O222" s="156">
        <f t="shared" ca="1" si="59"/>
        <v>92.149409040329616</v>
      </c>
      <c r="P222" s="156">
        <f t="shared" ca="1" si="60"/>
        <v>92.149409040329616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306406</v>
      </c>
      <c r="O224" s="168">
        <f ca="1">IF(L224&gt;0,N224*100/L224,0)</f>
        <v>92.149409040329616</v>
      </c>
      <c r="P224" s="168">
        <f ca="1">IF(M224&gt;0,N224*100/M224,0)</f>
        <v>92.149409040329616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12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13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19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4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5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513650.76</v>
      </c>
      <c r="O250" s="151">
        <f t="shared" ref="O250:O252" ca="1" si="61">IF(L250&gt;0,N250*100/L250,0)</f>
        <v>45.617296625222025</v>
      </c>
      <c r="P250" s="151">
        <f t="shared" ref="P250:P252" ca="1" si="62">IF(M250&gt;0,N250*100/M250,0)</f>
        <v>62.072599395770389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513650.76</v>
      </c>
      <c r="O252" s="156">
        <f t="shared" ca="1" si="61"/>
        <v>45.617296625222025</v>
      </c>
      <c r="P252" s="156">
        <f t="shared" ca="1" si="62"/>
        <v>62.072599395770389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513650.76</v>
      </c>
      <c r="O254" s="168">
        <f ca="1">IF(L254&gt;0,N254*100/L254,0)</f>
        <v>45.617296625222025</v>
      </c>
      <c r="P254" s="168">
        <f ca="1">IF(M254&gt;0,N254*100/M254,0)</f>
        <v>62.072599395770389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25</v>
      </c>
      <c r="K266" s="163">
        <f t="shared" ca="1" si="63"/>
        <v>13.888888888888889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6</v>
      </c>
      <c r="K267" s="163">
        <f t="shared" ca="1" si="63"/>
        <v>75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5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1158119.48</v>
      </c>
      <c r="O271" s="151">
        <f t="shared" ref="O271:O273" ca="1" si="64">IF(L271&gt;0,N271*100/L271,0)</f>
        <v>46.771918743184848</v>
      </c>
      <c r="P271" s="151">
        <f t="shared" ref="P271:P273" ca="1" si="65">IF(M271&gt;0,N271*100/M271,0)</f>
        <v>63.035486732888828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1158119.48</v>
      </c>
      <c r="O273" s="156">
        <f t="shared" ca="1" si="64"/>
        <v>46.771918743184848</v>
      </c>
      <c r="P273" s="156">
        <f t="shared" ca="1" si="65"/>
        <v>63.035486732888828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1158119.48</v>
      </c>
      <c r="O275" s="168">
        <f ca="1">IF(L275&gt;0,N275*100/L275,0)</f>
        <v>46.771918743184848</v>
      </c>
      <c r="P275" s="168">
        <f ca="1">IF(M275&gt;0,N275*100/M275,0)</f>
        <v>63.035486732888828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5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1">
        <f t="shared" ref="O290:O292" ca="1" si="66">IF(L290&gt;0,N290*100/L290,0)</f>
        <v>15.203709837694602</v>
      </c>
      <c r="P290" s="151">
        <f t="shared" ref="P290:P292" ca="1" si="67">IF(M290&gt;0,N290*100/M290,0)</f>
        <v>15.203709837694602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56">
        <f t="shared" ca="1" si="66"/>
        <v>15.203709837694602</v>
      </c>
      <c r="P292" s="156">
        <f t="shared" ca="1" si="67"/>
        <v>15.203709837694602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2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4</v>
      </c>
      <c r="K309" s="333">
        <f ca="1">IF(I309&gt;0,J309*100/I309,0)</f>
        <v>50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699700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301601.94</v>
      </c>
      <c r="O310" s="151">
        <f t="shared" ref="O310:O312" ca="1" si="68">IF(L310&gt;0,N310*100/L310,0)</f>
        <v>39.027166149068321</v>
      </c>
      <c r="P310" s="151">
        <f t="shared" ref="P310:P312" ca="1" si="69">IF(M310&gt;0,N310*100/M310,0)</f>
        <v>43.104464770615976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699700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301601.94</v>
      </c>
      <c r="O312" s="156">
        <f t="shared" ca="1" si="68"/>
        <v>39.027166149068321</v>
      </c>
      <c r="P312" s="156">
        <f t="shared" ca="1" si="69"/>
        <v>43.104464770615976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699700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301601.94</v>
      </c>
      <c r="O314" s="168">
        <f ca="1">IF(L314&gt;0,N314*100/L314,0)</f>
        <v>39.027166149068321</v>
      </c>
      <c r="P314" s="168">
        <f ca="1">IF(M314&gt;0,N314*100/M314,0)</f>
        <v>43.104464770615976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4</v>
      </c>
      <c r="K324" s="223">
        <f ca="1">IF(I324&gt;0,J324*100/I324,0)</f>
        <v>50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38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2501</v>
      </c>
      <c r="K328" s="316">
        <f ca="1">IF(I328&gt;0,J328*100/I328,0)</f>
        <v>39.635499207606976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17641110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12828610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8618627.7100000009</v>
      </c>
      <c r="O329" s="151">
        <f t="shared" ref="O329:O331" ca="1" si="70">IF(L329&gt;0,N329*100/L329,0)</f>
        <v>48.855359498353572</v>
      </c>
      <c r="P329" s="151">
        <f t="shared" ref="P329:P331" ca="1" si="71">IF(M329&gt;0,N329*100/M329,0)</f>
        <v>67.182864784259564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17641110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12828610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8618627.7100000009</v>
      </c>
      <c r="O331" s="156">
        <f t="shared" ca="1" si="70"/>
        <v>48.855359498353572</v>
      </c>
      <c r="P331" s="156">
        <f t="shared" ca="1" si="71"/>
        <v>67.182864784259564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12022790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7812807.7100000009</v>
      </c>
      <c r="O333" s="168">
        <f ca="1">IF(L333&gt;0,N333*100/L333,0)</f>
        <v>46.407324792147932</v>
      </c>
      <c r="P333" s="168">
        <f ca="1">IF(M333&gt;0,N333*100/M333,0)</f>
        <v>64.983316767572262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2477</v>
      </c>
      <c r="K339" s="341">
        <f t="shared" ref="K339:K346" ca="1" si="72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18180.399999999987</v>
      </c>
      <c r="K340" s="341">
        <f t="shared" ca="1" si="72"/>
        <v>44.159339324750995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3562</v>
      </c>
      <c r="K341" s="341">
        <f t="shared" ca="1" si="72"/>
        <v>56.450079239302696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32426.209999999974</v>
      </c>
      <c r="K342" s="341">
        <f t="shared" ca="1" si="72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83</v>
      </c>
      <c r="K343" s="341">
        <f t="shared" ca="1" si="72"/>
        <v>1.3153724247226624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798.79</v>
      </c>
      <c r="K344" s="341">
        <f t="shared" ca="1" si="72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2501</v>
      </c>
      <c r="K345" s="341">
        <f t="shared" ca="1" si="72"/>
        <v>39.635499207606976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21975.289999999983</v>
      </c>
      <c r="K346" s="350">
        <f t="shared" ca="1" si="72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39883784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12890615.550000001</v>
      </c>
      <c r="O347" s="357">
        <f ca="1">+IF(L347&gt;0,N347*100/L347,0)</f>
        <v>32.320442689189171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1045</v>
      </c>
      <c r="K349" s="371">
        <f t="shared" ref="K349:K350" ca="1" si="73">IF(I349&gt;0,J349*100/I349,0)</f>
        <v>56.486486486486484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2305807.8399999989</v>
      </c>
      <c r="O349" s="372">
        <f ca="1">+IF(L349&gt;0,N349*100/L349,0)</f>
        <v>43.465623103168745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2305807.8399999989</v>
      </c>
      <c r="O352" s="165">
        <f t="shared" ca="1" si="74"/>
        <v>43.465623103168745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2305807.8399999989</v>
      </c>
      <c r="O354" s="168">
        <f t="shared" ca="1" si="74"/>
        <v>43.465623103168745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800608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567838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755313.74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182048.1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695</v>
      </c>
      <c r="K372" s="163">
        <f t="shared" ca="1" si="75"/>
        <v>87.974683544303801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1045</v>
      </c>
      <c r="K375" s="163">
        <f t="shared" ref="K375:K377" ca="1" si="76">IF(I375&gt;0,J375*100/I375,0)</f>
        <v>56.486486486486484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452</v>
      </c>
      <c r="K376" s="163">
        <f t="shared" ca="1" si="76"/>
        <v>58.854166666666664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593</v>
      </c>
      <c r="K377" s="163">
        <f t="shared" ca="1" si="76"/>
        <v>54.80591497227357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500</v>
      </c>
      <c r="K380" s="371">
        <f t="shared" ref="K380:K381" ca="1" si="77">IF(I380&gt;0,J380*100/I380,0)</f>
        <v>3.7037037037037037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3085280.05</v>
      </c>
      <c r="O380" s="372">
        <f ca="1">+IF(L380&gt;0,N380*100/L380,0)</f>
        <v>22.34851868485292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1320</v>
      </c>
      <c r="K381" s="371">
        <f t="shared" ca="1" si="77"/>
        <v>97.777777777777771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3085280.05</v>
      </c>
      <c r="O383" s="165">
        <f t="shared" ca="1" si="78"/>
        <v>22.34851868485292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3085280.05</v>
      </c>
      <c r="O385" s="168">
        <f t="shared" ca="1" si="78"/>
        <v>22.34851868485292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1946296.2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647887.05000000005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178596.8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1320</v>
      </c>
      <c r="K396" s="163">
        <f t="shared" ref="K396:K398" ca="1" si="79">IF(I396&gt;0,J396*100/I396,0)</f>
        <v>97.777777777777771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500</v>
      </c>
      <c r="K397" s="163">
        <f t="shared" ca="1" si="79"/>
        <v>3.7037037037037037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2448</v>
      </c>
      <c r="K401" s="371">
        <f t="shared" ref="K401:K402" ca="1" si="80">IF(I401&gt;0,J401*100/I401,0)</f>
        <v>85.266457680250781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1922204</v>
      </c>
      <c r="O401" s="372">
        <f ca="1">+IF(L401&gt;0,N401*100/L401,0)</f>
        <v>59.575145977709731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784</v>
      </c>
      <c r="K402" s="371">
        <f t="shared" ca="1" si="80"/>
        <v>81.922675026123301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1922204</v>
      </c>
      <c r="O404" s="168">
        <f t="shared" ca="1" si="81"/>
        <v>59.575145977709731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1922204</v>
      </c>
      <c r="O406" s="168">
        <f t="shared" ca="1" si="81"/>
        <v>59.575145977709731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1550576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173885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197743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784</v>
      </c>
      <c r="K416" s="201">
        <f t="shared" ref="K416:K432" ca="1" si="82">IF(I416&gt;0,J416*100/I416,0)</f>
        <v>81.922675026123301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170</v>
      </c>
      <c r="K417" s="201">
        <f t="shared" ca="1" si="82"/>
        <v>85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465</v>
      </c>
      <c r="K418" s="201">
        <f t="shared" ca="1" si="82"/>
        <v>77.5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180</v>
      </c>
      <c r="K419" s="163">
        <f t="shared" ca="1" si="82"/>
        <v>90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190</v>
      </c>
      <c r="K420" s="287">
        <f t="shared" ca="1" si="82"/>
        <v>95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475</v>
      </c>
      <c r="K421" s="201">
        <f t="shared" ca="1" si="82"/>
        <v>82.752613240418114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1518</v>
      </c>
      <c r="K422" s="201">
        <f t="shared" ca="1" si="82"/>
        <v>88.153310104529623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505</v>
      </c>
      <c r="K424" s="163">
        <f t="shared" ca="1" si="82"/>
        <v>87.979094076655059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475</v>
      </c>
      <c r="K425" s="163">
        <f t="shared" ca="1" si="82"/>
        <v>82.752613240418114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139</v>
      </c>
      <c r="K426" s="201">
        <f t="shared" ca="1" si="82"/>
        <v>75.95628415300547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465</v>
      </c>
      <c r="K427" s="201">
        <f t="shared" ca="1" si="82"/>
        <v>84.699453551912569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159</v>
      </c>
      <c r="K428" s="163">
        <f t="shared" ca="1" si="82"/>
        <v>86.885245901639351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155</v>
      </c>
      <c r="K429" s="163">
        <f t="shared" ca="1" si="82"/>
        <v>84.699453551912569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56</v>
      </c>
      <c r="K430" s="201">
        <f t="shared" ca="1" si="82"/>
        <v>7.2351421188630489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45</v>
      </c>
      <c r="K431" s="163">
        <f t="shared" ca="1" si="82"/>
        <v>22.5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157</v>
      </c>
      <c r="K432" s="163">
        <f t="shared" ca="1" si="82"/>
        <v>27.351916376306619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1232912.29</v>
      </c>
      <c r="O435" s="411">
        <f t="shared" ref="O435:O439" ca="1" si="83">+IF(L435&gt;0,N435*100/L435,0)</f>
        <v>59.070155711000382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1232912.29</v>
      </c>
      <c r="O437" s="168">
        <f t="shared" ca="1" si="83"/>
        <v>59.070155711000382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1232912.29</v>
      </c>
      <c r="O439" s="168">
        <f t="shared" ca="1" si="83"/>
        <v>59.070155711000382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954352.9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278559.39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250669.2099999999</v>
      </c>
      <c r="K455" s="371">
        <f ca="1">IF(I455&gt;0,J455*100/I455,0)</f>
        <v>31.349404325673635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1900306.8599999999</v>
      </c>
      <c r="O455" s="372">
        <f t="shared" ref="O455:O459" ca="1" si="85">+IF(L455&gt;0,N455*100/L455,0)</f>
        <v>24.980509935510739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1900306.8599999999</v>
      </c>
      <c r="O457" s="168">
        <f t="shared" ca="1" si="85"/>
        <v>24.980509935510739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1900306.8599999999</v>
      </c>
      <c r="O459" s="168">
        <f t="shared" ca="1" si="85"/>
        <v>24.980509935510739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578324.66999999993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1321982.19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250669.2099999999</v>
      </c>
      <c r="K464" s="267">
        <f t="shared" ref="K464:K515" ca="1" si="86">IF(I464&gt;0,J464*100/I464,0)</f>
        <v>31.349404325673635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799652.8899999999</v>
      </c>
      <c r="K465" s="201">
        <f t="shared" ca="1" si="86"/>
        <v>100.00686469951148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621288.95999999996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78532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161056.91999999998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14723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17307.009999999998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1918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799641.18999999983</v>
      </c>
      <c r="K473" s="201">
        <f t="shared" ca="1" si="86"/>
        <v>100.00540146423576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659948.2300000001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81781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122162.04000000001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11419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17530.919999999998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1974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250669.2099999999</v>
      </c>
      <c r="K481" s="201">
        <f t="shared" ca="1" si="86"/>
        <v>31.349404325673635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34025</v>
      </c>
      <c r="K482" s="201">
        <f t="shared" ca="1" si="86"/>
        <v>35.75068559360323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222065.40999999997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31545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24062.41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1990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4541.3900000000003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490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4370.3900000000003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470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171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7">
        <f t="shared" ca="1" si="86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7">
        <f t="shared" ca="1" si="86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5699.1</v>
      </c>
      <c r="K497" s="444">
        <f t="shared" ca="1" si="86"/>
        <v>12.43042226487524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5699.1</v>
      </c>
      <c r="K498" s="201">
        <f t="shared" ca="1" si="86"/>
        <v>12.43042226487524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588</v>
      </c>
      <c r="K499" s="201">
        <f t="shared" ca="1" si="86"/>
        <v>15.738758029978587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5145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527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4127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388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992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138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291.10000000000002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37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273.10000000000002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29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263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24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3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3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3700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294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3700</v>
      </c>
      <c r="J525" s="283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303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294</v>
      </c>
      <c r="J526" s="283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39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131.75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18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33.25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397619.23999999987</v>
      </c>
      <c r="O533" s="411">
        <f t="shared" ref="O533:O537" ca="1" si="87">+IF(L533&gt;0,N533*100/L533,0)</f>
        <v>66.748235689105229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397619.23999999987</v>
      </c>
      <c r="O535" s="168">
        <f t="shared" ca="1" si="87"/>
        <v>66.748235689105229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397619.23999999987</v>
      </c>
      <c r="O537" s="168">
        <f t="shared" ca="1" si="87"/>
        <v>66.748235689105229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71245.239999999991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12800</v>
      </c>
      <c r="K551" s="410">
        <f ca="1">IF(I551&gt;0,J551*100/I551,0)</f>
        <v>51.2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556666.59000000008</v>
      </c>
      <c r="O551" s="411">
        <f t="shared" ref="O551:O555" ca="1" si="89">+IF(L551&gt;0,N551*100/L551,0)</f>
        <v>36.383437254901963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556666.59000000008</v>
      </c>
      <c r="O553" s="168">
        <f t="shared" ca="1" si="89"/>
        <v>36.383437254901963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556666.59000000008</v>
      </c>
      <c r="O555" s="168">
        <f t="shared" ca="1" si="89"/>
        <v>36.383437254901963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191862.76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364803.83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12800</v>
      </c>
      <c r="K560" s="22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248.56444444444443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1313</v>
      </c>
      <c r="K561" s="22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32010</v>
      </c>
      <c r="K564" s="371">
        <f ca="1">IF(I564&gt;0,J564*100/I564,0)</f>
        <v>98.341013824884797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936077.46999999986</v>
      </c>
      <c r="O564" s="372">
        <f t="shared" ref="O564:O568" ca="1" si="90">+IF(L564&gt;0,N564*100/L564,0)</f>
        <v>39.295323152097247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936077.46999999986</v>
      </c>
      <c r="O566" s="168">
        <f t="shared" ca="1" si="90"/>
        <v>39.295323152097247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936077.46999999986</v>
      </c>
      <c r="O568" s="168">
        <f t="shared" ca="1" si="90"/>
        <v>39.295323152097247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660045.88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276031.58999999997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32010</v>
      </c>
      <c r="K573" s="201">
        <f ca="1">IF(I573&gt;0,J573*100/I573,0)</f>
        <v>98.341013824884797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7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67</v>
      </c>
      <c r="K575" s="163">
        <f t="shared" ref="K575:K579" ca="1" si="91">IF(I575&gt;0,J575*100/I575,0)</f>
        <v>957.14285714285711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3631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27792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42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545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83</v>
      </c>
      <c r="K580" s="371">
        <f ca="1">IF(I580&gt;0,J580*100/I580,0)</f>
        <v>4.8938679245283021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523825.2099999999</v>
      </c>
      <c r="O580" s="372">
        <f t="shared" ref="O580:O584" ca="1" si="92">+IF(L580&gt;0,N580*100/L580,0)</f>
        <v>16.319579499756369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523825.2099999999</v>
      </c>
      <c r="O582" s="168">
        <f t="shared" ca="1" si="92"/>
        <v>16.319579499756369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523825.2099999999</v>
      </c>
      <c r="O584" s="168">
        <f t="shared" ca="1" si="92"/>
        <v>16.319579499756369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251853.96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271971.25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521</v>
      </c>
      <c r="K589" s="163">
        <f t="shared" ref="K589:K596" ca="1" si="93">IF(I589&gt;0,J589*100/I589,0)</f>
        <v>30.71933962264151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370.79999999999995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192</v>
      </c>
      <c r="K591" s="163">
        <f t="shared" ca="1" si="93"/>
        <v>11.320754716981131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137.15000000000003</v>
      </c>
      <c r="K592" s="341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6</v>
      </c>
      <c r="K593" s="163">
        <f t="shared" ca="1" si="93"/>
        <v>0.35377358490566035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4.3499999999999996</v>
      </c>
      <c r="K594" s="341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83</v>
      </c>
      <c r="K595" s="163">
        <f t="shared" ca="1" si="93"/>
        <v>4.8938679245283021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53.569999999999993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29916</v>
      </c>
      <c r="O597" s="411">
        <f t="shared" ref="O597:O601" ca="1" si="94">+IF(L597&gt;0,N597*100/L597,0)</f>
        <v>22.151795631247687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29916</v>
      </c>
      <c r="O599" s="168">
        <f t="shared" ca="1" si="94"/>
        <v>22.151795631247687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29916</v>
      </c>
      <c r="O601" s="168">
        <f t="shared" ca="1" si="94"/>
        <v>22.151795631247687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28716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1482.75</v>
      </c>
      <c r="K612" s="163">
        <f t="shared" ca="1" si="95"/>
        <v>100.86734693877551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40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39214252.109999999</v>
      </c>
      <c r="K628" s="341">
        <f t="shared" ref="K628:K635" ca="1" si="97">IF(I628&gt;0,J628*100/I628,0)</f>
        <v>38.044586666748287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40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2165</v>
      </c>
      <c r="K629" s="341">
        <f t="shared" ca="1" si="97"/>
        <v>44.547325102880656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40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9198974.7400000002</v>
      </c>
      <c r="K630" s="341">
        <f t="shared" ca="1" si="97"/>
        <v>8.2215965313574735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0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1699</v>
      </c>
      <c r="K631" s="341">
        <f t="shared" ca="1" si="97"/>
        <v>38.719234275296266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0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15630869.370000001</v>
      </c>
      <c r="K632" s="341">
        <f t="shared" ca="1" si="97"/>
        <v>20.444908090218814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0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2185</v>
      </c>
      <c r="K633" s="341">
        <f t="shared" ca="1" si="97"/>
        <v>34.539993676889033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0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25934000</v>
      </c>
      <c r="K634" s="341">
        <f t="shared" ca="1" si="97"/>
        <v>30.31975214824341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746</v>
      </c>
      <c r="K635" s="486">
        <f t="shared" ca="1" si="97"/>
        <v>29.08382066276803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254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6980569</v>
      </c>
      <c r="M8" s="23">
        <f t="shared" ca="1" si="0"/>
        <v>3432887</v>
      </c>
      <c r="N8" s="23">
        <f t="shared" ca="1" si="0"/>
        <v>2825904.96</v>
      </c>
      <c r="O8" s="22">
        <f t="shared" ref="O8:O16" ca="1" si="1">IF(L8&gt;0,N8*100/L8,0)</f>
        <v>40.482444339422763</v>
      </c>
      <c r="P8" s="22">
        <f t="shared" ref="P8:P16" ca="1" si="2">IF(M8&gt;0,N8*100/M8,0)</f>
        <v>82.318612875984556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6980569</v>
      </c>
      <c r="M10" s="30">
        <f t="shared" ca="1" si="4"/>
        <v>3432887</v>
      </c>
      <c r="N10" s="30">
        <f t="shared" ca="1" si="4"/>
        <v>2825904.96</v>
      </c>
      <c r="O10" s="29">
        <f t="shared" ca="1" si="1"/>
        <v>40.482444339422763</v>
      </c>
      <c r="P10" s="29">
        <f t="shared" ca="1" si="2"/>
        <v>82.318612875984556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6905569</v>
      </c>
      <c r="M12" s="39">
        <f t="shared" ca="1" si="6"/>
        <v>3357887</v>
      </c>
      <c r="N12" s="39">
        <f t="shared" ca="1" si="6"/>
        <v>2750904.96</v>
      </c>
      <c r="O12" s="39">
        <f t="shared" ca="1" si="1"/>
        <v>39.83603610361434</v>
      </c>
      <c r="P12" s="39">
        <f t="shared" ca="1" si="2"/>
        <v>81.923690701920577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4705469</v>
      </c>
      <c r="M14" s="39">
        <f t="shared" si="8"/>
        <v>0</v>
      </c>
      <c r="N14" s="39">
        <f t="shared" ca="1" si="8"/>
        <v>620836.05999999994</v>
      </c>
      <c r="O14" s="39">
        <f t="shared" ca="1" si="1"/>
        <v>13.193925196404438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3432887</v>
      </c>
      <c r="N18" s="23">
        <f t="shared" ca="1" si="11"/>
        <v>2205068.9</v>
      </c>
      <c r="O18" s="22">
        <f t="shared" ref="O18:O20" ca="1" si="12">IF(L18&gt;0,N18*100/L18,0)</f>
        <v>51.99125961100907</v>
      </c>
      <c r="P18" s="22">
        <f t="shared" ref="P18:P26" ca="1" si="13">IF(M18&gt;0,N18*100/M18,0)</f>
        <v>64.233658142548819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3432887</v>
      </c>
      <c r="N20" s="30">
        <f t="shared" ca="1" si="15"/>
        <v>2205068.9</v>
      </c>
      <c r="O20" s="29">
        <f t="shared" ca="1" si="12"/>
        <v>51.99125961100907</v>
      </c>
      <c r="P20" s="29">
        <f t="shared" ca="1" si="13"/>
        <v>64.233658142548819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3357887</v>
      </c>
      <c r="N22" s="39">
        <f t="shared" ca="1" si="18"/>
        <v>2130068.9</v>
      </c>
      <c r="O22" s="39">
        <f t="shared" ca="1" si="17"/>
        <v>51.127011710827297</v>
      </c>
      <c r="P22" s="39">
        <f t="shared" ca="1" si="13"/>
        <v>63.434799920307029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2739339</v>
      </c>
      <c r="M28" s="23">
        <f t="shared" si="23"/>
        <v>0</v>
      </c>
      <c r="N28" s="23">
        <f t="shared" ca="1" si="23"/>
        <v>620836.05999999994</v>
      </c>
      <c r="O28" s="22">
        <f t="shared" ref="O28:O30" ca="1" si="24">IF(L28&gt;0,N28*100/L28,0)</f>
        <v>22.663717780092203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2739339</v>
      </c>
      <c r="M30" s="30">
        <f t="shared" si="27"/>
        <v>0</v>
      </c>
      <c r="N30" s="30">
        <f t="shared" ca="1" si="27"/>
        <v>620836.05999999994</v>
      </c>
      <c r="O30" s="29">
        <f t="shared" ca="1" si="24"/>
        <v>22.663717780092203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2739339</v>
      </c>
      <c r="M32" s="39">
        <f t="shared" si="30"/>
        <v>0</v>
      </c>
      <c r="N32" s="39">
        <f t="shared" ca="1" si="30"/>
        <v>620836.05999999994</v>
      </c>
      <c r="O32" s="39">
        <f t="shared" ca="1" si="29"/>
        <v>22.663717780092203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2739339</v>
      </c>
      <c r="M34" s="39">
        <f t="shared" si="32"/>
        <v>0</v>
      </c>
      <c r="N34" s="39">
        <f t="shared" ca="1" si="32"/>
        <v>620836.05999999994</v>
      </c>
      <c r="O34" s="39">
        <f t="shared" ca="1" si="29"/>
        <v>22.663717780092203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3432887</v>
      </c>
      <c r="N37" s="55">
        <f t="shared" ca="1" si="33"/>
        <v>2205068.9</v>
      </c>
      <c r="O37" s="56">
        <f t="shared" ca="1" si="29"/>
        <v>51.99125961100907</v>
      </c>
      <c r="P37" s="56">
        <f t="shared" ca="1" si="25"/>
        <v>64.233658142548819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651712.31999999995</v>
      </c>
      <c r="O41" s="78">
        <f t="shared" ref="O41:O43" ca="1" si="35">IF(L41&gt;0,N41*100/L41,0)</f>
        <v>62.779339177343218</v>
      </c>
      <c r="P41" s="78">
        <f t="shared" ref="P41:P43" ca="1" si="36">IF(M41&gt;0,N41*100/M41,0)</f>
        <v>83.70309786796814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651712.31999999995</v>
      </c>
      <c r="O43" s="78">
        <f t="shared" ca="1" si="35"/>
        <v>62.779339177343218</v>
      </c>
      <c r="P43" s="78">
        <f t="shared" ca="1" si="36"/>
        <v>83.70309786796814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IFERROR(__xludf.DUMMYFUNCTION("IMPORTRANGE(""https://docs.google.com/spreadsheets/d/1Yj_ptqi66GCucihVvJfMjLAmec39IyEx_6qawtMGysU/edit?usp=sharing"",""สบก!R28"")"),651712.32)</f>
        <v>651712.31999999995</v>
      </c>
      <c r="O45" s="39">
        <f ca="1">IF(L45&gt;0,N45*100/L45,0)</f>
        <v>62.779339177343218</v>
      </c>
      <c r="P45" s="39">
        <f ca="1">IF(M45&gt;0,N45*100/M45,0)</f>
        <v>83.70309786796814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263703.3</v>
      </c>
      <c r="O53" s="120">
        <f t="shared" ref="O53:O55" ca="1" si="40">IF(L53&gt;0,N53*100/L53,0)</f>
        <v>65.925825000000003</v>
      </c>
      <c r="P53" s="120">
        <f t="shared" ref="P53:P55" ca="1" si="41">IF(M53&gt;0,N53*100/M53,0)</f>
        <v>80.201245734514998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263703.3</v>
      </c>
      <c r="O55" s="120">
        <f t="shared" ca="1" si="40"/>
        <v>65.925825000000003</v>
      </c>
      <c r="P55" s="120">
        <f t="shared" ca="1" si="41"/>
        <v>80.201245734514998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IFERROR(__xludf.DUMMYFUNCTION("IMPORTRANGE(""https://docs.google.com/spreadsheets/d/1Yj_ptqi66GCucihVvJfMjLAmec39IyEx_6qawtMGysU/edit?usp=sharing"",""สบก!AA28"")"),263703.3)</f>
        <v>263703.3</v>
      </c>
      <c r="O57" s="39">
        <f ca="1">IF(L57&gt;0,N57*100/L57,0)</f>
        <v>65.925825000000003</v>
      </c>
      <c r="P57" s="39">
        <f ca="1">IF(M57&gt;0,N57*100/M57,0)</f>
        <v>80.201245734514998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1523980</v>
      </c>
      <c r="N66" s="152">
        <f t="shared" ca="1" si="45"/>
        <v>676327.28</v>
      </c>
      <c r="O66" s="151">
        <f t="shared" ref="O66:O68" ca="1" si="46">IF(L66&gt;0,N66*100/L66,0)</f>
        <v>39.630099613266147</v>
      </c>
      <c r="P66" s="151">
        <f t="shared" ref="P66:P68" ca="1" si="47">IF(M66&gt;0,N66*100/M66,0)</f>
        <v>44.379012847937638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1523980</v>
      </c>
      <c r="N68" s="88">
        <f t="shared" ca="1" si="49"/>
        <v>676327.28</v>
      </c>
      <c r="O68" s="156">
        <f t="shared" ca="1" si="46"/>
        <v>39.630099613266147</v>
      </c>
      <c r="P68" s="156">
        <f t="shared" ca="1" si="47"/>
        <v>44.379012847937638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IFERROR(__xludf.DUMMYFUNCTION("IMPORTRANGE(""https://docs.google.com/spreadsheets/d/1Yj_ptqi66GCucihVvJfMjLAmec39IyEx_6qawtMGysU/edit?usp=sharing"",""สบก!AI28"")"),1463980)</f>
        <v>1463980</v>
      </c>
      <c r="N70" s="168">
        <f ca="1">IFERROR(__xludf.DUMMYFUNCTION("IMPORTRANGE(""https://docs.google.com/spreadsheets/d/1Yj_ptqi66GCucihVvJfMjLAmec39IyEx_6qawtMGysU/edit?usp=sharing"",""สบก!AJ28"")"),616327.28)</f>
        <v>616327.28</v>
      </c>
      <c r="O70" s="168">
        <f ca="1">IF(L70&gt;0,N70*100/L70,0)</f>
        <v>37.430297582898092</v>
      </c>
      <c r="P70" s="168">
        <f ca="1">IF(M70&gt;0,N70*100/M70,0)</f>
        <v>42.099433052364105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IFERROR(__xludf.DUMMYFUNCTION("IMPORTRANGE(""https://docs.google.com/spreadsheets/d/11923uPwbBZFjjGgGUA6NLw09EwE0CqkOc4q9oUmW1yo/edit?usp=sharing"",""พิษณุโลก!I28"")"),0)</f>
        <v>0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IFERROR(__xludf.DUMMYFUNCTION("IMPORTRANGE(""https://docs.google.com/spreadsheets/d/11923uPwbBZFjjGgGUA6NLw09EwE0CqkOc4q9oUmW1yo/edit?usp=sharing"",""พิษณุโลก!J50"")"),0)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IFERROR(__xludf.DUMMYFUNCTION("IMPORTRANGE(""https://docs.google.com/spreadsheets/d/11923uPwbBZFjjGgGUA6NLw09EwE0CqkOc4q9oUmW1yo/edit?usp=sharing"",""พิษณุโลก!J65"")"),0)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IFERROR(__xludf.DUMMYFUNCTION("IMPORTRANGE(""https://docs.google.com/spreadsheets/d/11923uPwbBZFjjGgGUA6NLw09EwE0CqkOc4q9oUmW1yo/edit?usp=sharing"",""พิษณุโลก!I68"")"),15)</f>
        <v>15</v>
      </c>
      <c r="J138" s="266">
        <f ca="1">IFERROR(__xludf.DUMMYFUNCTION("IMPORTRANGE(""https://docs.google.com/spreadsheets/d/11923uPwbBZFjjGgGUA6NLw09EwE0CqkOc4q9oUmW1yo/edit?usp=sharing"",""พิษณุโลก!J68"")"),15)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268625</v>
      </c>
      <c r="N140" s="152">
        <f t="shared" ca="1" si="64"/>
        <v>188225.55</v>
      </c>
      <c r="O140" s="151">
        <f t="shared" ref="O140:O142" ca="1" si="65">IF(L140&gt;0,N140*100/L140,0)</f>
        <v>54.087801724137933</v>
      </c>
      <c r="P140" s="151">
        <f t="shared" ref="P140:P142" ca="1" si="66">IF(M140&gt;0,N140*100/M140,0)</f>
        <v>70.070004653327132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268625</v>
      </c>
      <c r="N142" s="88">
        <f t="shared" ca="1" si="68"/>
        <v>188225.55</v>
      </c>
      <c r="O142" s="156">
        <f t="shared" ca="1" si="65"/>
        <v>54.087801724137933</v>
      </c>
      <c r="P142" s="156">
        <f t="shared" ca="1" si="66"/>
        <v>70.070004653327132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IFERROR(__xludf.DUMMYFUNCTION("IMPORTRANGE(""https://docs.google.com/spreadsheets/d/1Yj_ptqi66GCucihVvJfMjLAmec39IyEx_6qawtMGysU/edit?usp=sharing"",""สบก!BJ28"")"),268625)</f>
        <v>268625</v>
      </c>
      <c r="N144" s="168">
        <f ca="1">IFERROR(__xludf.DUMMYFUNCTION("IMPORTRANGE(""https://docs.google.com/spreadsheets/d/1Yj_ptqi66GCucihVvJfMjLAmec39IyEx_6qawtMGysU/edit?usp=sharing"",""สบก!BK28"")"),188225.55)</f>
        <v>188225.55</v>
      </c>
      <c r="O144" s="168">
        <f ca="1">IF(L144&gt;0,N144*100/L144,0)</f>
        <v>54.087801724137933</v>
      </c>
      <c r="P144" s="168">
        <f ca="1">IF(M144&gt;0,N144*100/M144,0)</f>
        <v>70.070004653327132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IFERROR(__xludf.DUMMYFUNCTION("IMPORTRANGE(""https://docs.google.com/spreadsheets/d/11923uPwbBZFjjGgGUA6NLw09EwE0CqkOc4q9oUmW1yo/edit?usp=sharing"",""พิษณุโลก!I74"")"),4)</f>
        <v>4</v>
      </c>
      <c r="J149" s="274">
        <f ca="1">IFERROR(__xludf.DUMMYFUNCTION("IMPORTRANGE(""https://docs.google.com/spreadsheets/d/11923uPwbBZFjjGgGUA6NLw09EwE0CqkOc4q9oUmW1yo/edit?usp=sharing"",""พิษณุโลก!J74"")"),2)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IFERROR(__xludf.DUMMYFUNCTION("IMPORTRANGE(""https://docs.google.com/spreadsheets/d/11923uPwbBZFjjGgGUA6NLw09EwE0CqkOc4q9oUmW1yo/edit?usp=sharing"",""พิษณุโลก!I89"")"),3)</f>
        <v>3</v>
      </c>
      <c r="J164" s="283">
        <f ca="1">IFERROR(__xludf.DUMMYFUNCTION("IMPORTRANGE(""https://docs.google.com/spreadsheets/d/11923uPwbBZFjjGgGUA6NLw09EwE0CqkOc4q9oUmW1yo/edit?usp=sharing"",""พิษณุโลก!J89"")"),3)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IFERROR(__xludf.DUMMYFUNCTION("IMPORTRANGE(""https://docs.google.com/spreadsheets/d/11923uPwbBZFjjGgGUA6NLw09EwE0CqkOc4q9oUmW1yo/edit?usp=sharing"",""พิษณุโลก!I101"")"),0)</f>
        <v>0</v>
      </c>
      <c r="J176" s="283">
        <f ca="1">IFERROR(__xludf.DUMMYFUNCTION("IMPORTRANGE(""https://docs.google.com/spreadsheets/d/11923uPwbBZFjjGgGUA6NLw09EwE0CqkOc4q9oUmW1yo/edit?usp=sharing"",""พิษณุโลก!J101"")"),0)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IFERROR(__xludf.DUMMYFUNCTION("IMPORTRANGE(""https://docs.google.com/spreadsheets/d/11923uPwbBZFjjGgGUA6NLw09EwE0CqkOc4q9oUmW1yo/edit?usp=sharing"",""พิษณุโลก!J113"")"),0)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IFERROR(__xludf.DUMMYFUNCTION("IMPORTRANGE(""https://docs.google.com/spreadsheets/d/11923uPwbBZFjjGgGUA6NLw09EwE0CqkOc4q9oUmW1yo/edit?usp=sharing"",""พิษณุโลก!I114"")"),50000)</f>
        <v>50000</v>
      </c>
      <c r="J189" s="283">
        <f ca="1">IFERROR(__xludf.DUMMYFUNCTION("IMPORTRANGE(""https://docs.google.com/spreadsheets/d/11923uPwbBZFjjGgGUA6NLw09EwE0CqkOc4q9oUmW1yo/edit?usp=sharing"",""พิษณุโลก!J114"")"),0)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IFERROR(__xludf.DUMMYFUNCTION("IMPORTRANGE(""https://docs.google.com/spreadsheets/d/11923uPwbBZFjjGgGUA6NLw09EwE0CqkOc4q9oUmW1yo/edit?usp=sharing"",""พิษณุโลก!J128"")"),0)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IFERROR(__xludf.DUMMYFUNCTION("IMPORTRANGE(""https://docs.google.com/spreadsheets/d/11923uPwbBZFjjGgGUA6NLw09EwE0CqkOc4q9oUmW1yo/edit?usp=sharing"",""พิษณุโลก!I129"")"),0)</f>
        <v>0</v>
      </c>
      <c r="J204" s="283">
        <f ca="1">IFERROR(__xludf.DUMMYFUNCTION("IMPORTRANGE(""https://docs.google.com/spreadsheets/d/11923uPwbBZFjjGgGUA6NLw09EwE0CqkOc4q9oUmW1yo/edit?usp=sharing"",""พิษณุโลก!J129"")"),0)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IFERROR(__xludf.DUMMYFUNCTION("IMPORTRANGE(""https://docs.google.com/spreadsheets/d/11923uPwbBZFjjGgGUA6NLw09EwE0CqkOc4q9oUmW1yo/edit?usp=sharing"",""พิษณุโลก!J143"")"),0)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IFERROR(__xludf.DUMMYFUNCTION("IMPORTRANGE(""https://docs.google.com/spreadsheets/d/11923uPwbBZFjjGgGUA6NLw09EwE0CqkOc4q9oUmW1yo/edit?usp=sharing"",""พิษณุโลก!I144"")"),0)</f>
        <v>0</v>
      </c>
      <c r="J219" s="266">
        <f ca="1">IFERROR(__xludf.DUMMYFUNCTION("IMPORTRANGE(""https://docs.google.com/spreadsheets/d/11923uPwbBZFjjGgGUA6NLw09EwE0CqkOc4q9oUmW1yo/edit?usp=sharing"",""พิษณุโลก!J144"")"),0)</f>
        <v>0</v>
      </c>
      <c r="K219" s="267">
        <f ca="1">IF(I219&gt;0,J219*100/I219,0)</f>
        <v>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IFERROR(__xludf.DUMMYFUNCTION("IMPORTRANGE(""https://docs.google.com/spreadsheets/d/11923uPwbBZFjjGgGUA6NLw09EwE0CqkOc4q9oUmW1yo/edit?usp=sharing"",""พิษณุโลก!I149"")"),0)</f>
        <v>0</v>
      </c>
      <c r="J229" s="266">
        <f ca="1">IFERROR(__xludf.DUMMYFUNCTION("IMPORTRANGE(""https://docs.google.com/spreadsheets/d/11923uPwbBZFjjGgGUA6NLw09EwE0CqkOc4q9oUmW1yo/edit?usp=sharing"",""พิษณุโลก!J149"")"),0)</f>
        <v>0</v>
      </c>
      <c r="K229" s="267">
        <f ca="1">IF(I229&gt;0,J229*100/I229,0)</f>
        <v>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IFERROR(__xludf.DUMMYFUNCTION("IMPORTRANGE(""https://docs.google.com/spreadsheets/d/11923uPwbBZFjjGgGUA6NLw09EwE0CqkOc4q9oUmW1yo/edit?usp=sharing"",""พิษณุโลก!I158"")"),0)</f>
        <v>0</v>
      </c>
      <c r="J238" s="266">
        <f ca="1">IFERROR(__xludf.DUMMYFUNCTION("IMPORTRANGE(""https://docs.google.com/spreadsheets/d/11923uPwbBZFjjGgGUA6NLw09EwE0CqkOc4q9oUmW1yo/edit?usp=sharing"",""พิษณุโลก!J158"")"),0)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IFERROR(__xludf.DUMMYFUNCTION("IMPORTRANGE(""https://docs.google.com/spreadsheets/d/11923uPwbBZFjjGgGUA6NLw09EwE0CqkOc4q9oUmW1yo/edit?usp=sharing"",""พิษณุโลก!J166"")"),0)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IFERROR(__xludf.DUMMYFUNCTION("IMPORTRANGE(""https://docs.google.com/spreadsheets/d/11923uPwbBZFjjGgGUA6NLw09EwE0CqkOc4q9oUmW1yo/edit?usp=sharing"",""พิษณุโลก!I169"")"),0)</f>
        <v>0</v>
      </c>
      <c r="J249" s="315">
        <f ca="1">IFERROR(__xludf.DUMMYFUNCTION("IMPORTRANGE(""https://docs.google.com/spreadsheets/d/11923uPwbBZFjjGgGUA6NLw09EwE0CqkOc4q9oUmW1yo/edit?usp=sharing"",""พิษณุโลก!J169"")"),0)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IFERROR(__xludf.DUMMYFUNCTION("IMPORTRANGE(""https://docs.google.com/spreadsheets/d/11923uPwbBZFjjGgGUA6NLw09EwE0CqkOc4q9oUmW1yo/edit?usp=sharing"",""พิษณุโลก!J184"")"),0)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IFERROR(__xludf.DUMMYFUNCTION("IMPORTRANGE(""https://docs.google.com/spreadsheets/d/11923uPwbBZFjjGgGUA6NLw09EwE0CqkOc4q9oUmW1yo/edit?usp=sharing"",""พิษณุโลก!I185"")"),15)</f>
        <v>15</v>
      </c>
      <c r="J270" s="315">
        <f ca="1">IFERROR(__xludf.DUMMYFUNCTION("IMPORTRANGE(""https://docs.google.com/spreadsheets/d/11923uPwbBZFjjGgGUA6NLw09EwE0CqkOc4q9oUmW1yo/edit?usp=sharing"",""พิษณุโลก!J185"")"),15)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IFERROR(__xludf.DUMMYFUNCTION("IMPORTRANGE(""https://docs.google.com/spreadsheets/d/11923uPwbBZFjjGgGUA6NLw09EwE0CqkOc4q9oUmW1yo/edit?usp=sharing"",""พิษณุโลก!I199"")"),0)</f>
        <v>0</v>
      </c>
      <c r="J289" s="315">
        <f ca="1">IFERROR(__xludf.DUMMYFUNCTION("IMPORTRANGE(""https://docs.google.com/spreadsheets/d/11923uPwbBZFjjGgGUA6NLw09EwE0CqkOc4q9oUmW1yo/edit?usp=sharing"",""พิษณุโลก!J199"")"),0)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IFERROR(__xludf.DUMMYFUNCTION("IMPORTRANGE(""https://docs.google.com/spreadsheets/d/11923uPwbBZFjjGgGUA6NLw09EwE0CqkOc4q9oUmW1yo/edit?usp=sharing"",""พิษณุโลก!J213"")"),0)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IFERROR(__xludf.DUMMYFUNCTION("IMPORTRANGE(""https://docs.google.com/spreadsheets/d/11923uPwbBZFjjGgGUA6NLw09EwE0CqkOc4q9oUmW1yo/edit?usp=sharing"",""พิษณุโลก!I214"")"),0)</f>
        <v>0</v>
      </c>
      <c r="J309" s="332">
        <f ca="1">IFERROR(__xludf.DUMMYFUNCTION("IMPORTRANGE(""https://docs.google.com/spreadsheets/d/11923uPwbBZFjjGgGUA6NLw09EwE0CqkOc4q9oUmW1yo/edit?usp=sharing"",""พิษณุโลก!J214"")"),0)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IFERROR(__xludf.DUMMYFUNCTION("IMPORTRANGE(""https://docs.google.com/spreadsheets/d/11923uPwbBZFjjGgGUA6NLw09EwE0CqkOc4q9oUmW1yo/edit?usp=sharing"",""พิษณุโลก!J226"")"),0)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IFERROR(__xludf.DUMMYFUNCTION("IMPORTRANGE(""https://docs.google.com/spreadsheets/d/11923uPwbBZFjjGgGUA6NLw09EwE0CqkOc4q9oUmW1yo/edit?usp=sharing"",""พิษณุโลก!I228"")"),220)</f>
        <v>220</v>
      </c>
      <c r="J328" s="338">
        <f ca="1">IFERROR(__xludf.DUMMYFUNCTION("IMPORTRANGE(""https://docs.google.com/spreadsheets/d/11923uPwbBZFjjGgGUA6NLw09EwE0CqkOc4q9oUmW1yo/edit?usp=sharing"",""พิษณุโลก!J228"")"),135)</f>
        <v>135</v>
      </c>
      <c r="K328" s="316">
        <f ca="1">IF(I328&gt;0,J328*100/I328,0)</f>
        <v>61.363636363636367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500630</v>
      </c>
      <c r="N329" s="152">
        <f t="shared" ca="1" si="98"/>
        <v>398780.45</v>
      </c>
      <c r="O329" s="151">
        <f t="shared" ref="O329:O331" ca="1" si="99">IF(L329&gt;0,N329*100/L329,0)</f>
        <v>57.516687580228748</v>
      </c>
      <c r="P329" s="151">
        <f t="shared" ref="P329:P331" ca="1" si="100">IF(M329&gt;0,N329*100/M329,0)</f>
        <v>79.655723788027089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500630</v>
      </c>
      <c r="N331" s="88">
        <f t="shared" ca="1" si="102"/>
        <v>398780.45</v>
      </c>
      <c r="O331" s="156">
        <f t="shared" ca="1" si="99"/>
        <v>57.516687580228748</v>
      </c>
      <c r="P331" s="156">
        <f t="shared" ca="1" si="100"/>
        <v>79.655723788027089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IFERROR(__xludf.DUMMYFUNCTION("IMPORTRANGE(""https://docs.google.com/spreadsheets/d/1Yj_ptqi66GCucihVvJfMjLAmec39IyEx_6qawtMGysU/edit?usp=sharing"",""สบก!DL28"")"),485630)</f>
        <v>485630</v>
      </c>
      <c r="N333" s="168">
        <f ca="1">IFERROR(__xludf.DUMMYFUNCTION("IMPORTRANGE(""https://docs.google.com/spreadsheets/d/1Yj_ptqi66GCucihVvJfMjLAmec39IyEx_6qawtMGysU/edit?usp=sharing"",""สบก!DM28"")"),383780.45)</f>
        <v>383780.45</v>
      </c>
      <c r="O333" s="168">
        <f ca="1">IF(L333&gt;0,N333*100/L333,0)</f>
        <v>56.577248536847847</v>
      </c>
      <c r="P333" s="168">
        <f ca="1">IF(M333&gt;0,N333*100/M333,0)</f>
        <v>79.027335625888028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IFERROR(__xludf.DUMMYFUNCTION("IMPORTRANGE(""https://docs.google.com/spreadsheets/d/11923uPwbBZFjjGgGUA6NLw09EwE0CqkOc4q9oUmW1yo/edit?usp=sharing"",""พิษณุโลก!J234"")"),175)</f>
        <v>175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IFERROR(__xludf.DUMMYFUNCTION("IMPORTRANGE(""https://docs.google.com/spreadsheets/d/11923uPwbBZFjjGgGUA6NLw09EwE0CqkOc4q9oUmW1yo/edit?usp=sharing"",""พิษณุโลก!J235"")"),1912.37)</f>
        <v>1912.37</v>
      </c>
      <c r="K340" s="341">
        <f t="shared" ca="1" si="103"/>
        <v>93.743627450980398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IFERROR(__xludf.DUMMYFUNCTION("IMPORTRANGE(""https://docs.google.com/spreadsheets/d/11923uPwbBZFjjGgGUA6NLw09EwE0CqkOc4q9oUmW1yo/edit?usp=sharing"",""พิษณุโลก!J236"")"),232)</f>
        <v>232</v>
      </c>
      <c r="K341" s="341">
        <f t="shared" ca="1" si="103"/>
        <v>105.45454545454545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IFERROR(__xludf.DUMMYFUNCTION("IMPORTRANGE(""https://docs.google.com/spreadsheets/d/11923uPwbBZFjjGgGUA6NLw09EwE0CqkOc4q9oUmW1yo/edit?usp=sharing"",""พิษณุโลก!J237"")"),2781.52999999999)</f>
        <v>2781.5299999999902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IFERROR(__xludf.DUMMYFUNCTION("IMPORTRANGE(""https://docs.google.com/spreadsheets/d/11923uPwbBZFjjGgGUA6NLw09EwE0CqkOc4q9oUmW1yo/edit?usp=sharing"",""พิษณุโลก!J238"")"),10)</f>
        <v>10</v>
      </c>
      <c r="K343" s="341">
        <f t="shared" ca="1" si="103"/>
        <v>4.5454545454545459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IFERROR(__xludf.DUMMYFUNCTION("IMPORTRANGE(""https://docs.google.com/spreadsheets/d/11923uPwbBZFjjGgGUA6NLw09EwE0CqkOc4q9oUmW1yo/edit?usp=sharing"",""พิษณุโลก!J239"")"),75.66)</f>
        <v>75.66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IFERROR(__xludf.DUMMYFUNCTION("IMPORTRANGE(""https://docs.google.com/spreadsheets/d/11923uPwbBZFjjGgGUA6NLw09EwE0CqkOc4q9oUmW1yo/edit?usp=sharing"",""พิษณุโลก!J240"")"),135)</f>
        <v>135</v>
      </c>
      <c r="K345" s="341">
        <f t="shared" ca="1" si="103"/>
        <v>61.363636363636367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IFERROR(__xludf.DUMMYFUNCTION("IMPORTRANGE(""https://docs.google.com/spreadsheets/d/11923uPwbBZFjjGgGUA6NLw09EwE0CqkOc4q9oUmW1yo/edit?usp=sharing"",""พิษณุโลก!J241"")"),1452.5)</f>
        <v>1452.5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IFERROR(__xludf.DUMMYFUNCTION("IMPORTRANGE(""https://docs.google.com/spreadsheets/d/11923uPwbBZFjjGgGUA6NLw09EwE0CqkOc4q9oUmW1yo/edit?usp=sharing"",""พิษณุโลก!L242"")"),2739339)</f>
        <v>2739339</v>
      </c>
      <c r="M347" s="357"/>
      <c r="N347" s="357">
        <f ca="1">IFERROR(__xludf.DUMMYFUNCTION("IMPORTRANGE(""https://docs.google.com/spreadsheets/d/11923uPwbBZFjjGgGUA6NLw09EwE0CqkOc4q9oUmW1yo/edit?usp=sharing"",""พิษณุโลก!M242"")"),620836.059999999)</f>
        <v>620836.05999999901</v>
      </c>
      <c r="O347" s="357">
        <f ca="1">+IF(L347&gt;0,N347*100/L347,0)</f>
        <v>22.663717780092171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IFERROR(__xludf.DUMMYFUNCTION("IMPORTRANGE(""https://docs.google.com/spreadsheets/d/11923uPwbBZFjjGgGUA6NLw09EwE0CqkOc4q9oUmW1yo/edit?usp=sharing"",""พิษณุโลก!M275"")"),214320.09)</f>
        <v>214320.09</v>
      </c>
      <c r="O380" s="372">
        <f ca="1">+IF(L380&gt;0,N380*100/L380,0)</f>
        <v>20.837717302531793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IFERROR(__xludf.DUMMYFUNCTION("IMPORTRANGE(""https://docs.google.com/spreadsheets/d/11923uPwbBZFjjGgGUA6NLw09EwE0CqkOc4q9oUmW1yo/edit?usp=sharing"",""พิษณุโลก!M278"")"),214320.09)</f>
        <v>214320.09</v>
      </c>
      <c r="O383" s="165">
        <f t="shared" ca="1" si="109"/>
        <v>20.837717302531793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IFERROR(__xludf.DUMMYFUNCTION("IMPORTRANGE(""https://docs.google.com/spreadsheets/d/11923uPwbBZFjjGgGUA6NLw09EwE0CqkOc4q9oUmW1yo/edit?usp=sharing"",""พิษณุโลก!M280"")"),214320.09)</f>
        <v>214320.09</v>
      </c>
      <c r="O385" s="168">
        <f t="shared" ca="1" si="109"/>
        <v>20.837717302531793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IFERROR(__xludf.DUMMYFUNCTION("IMPORTRANGE(""https://docs.google.com/spreadsheets/d/11923uPwbBZFjjGgGUA6NLw09EwE0CqkOc4q9oUmW1yo/edit?usp=sharing"",""พิษณุโลก!M283"")"),53900.09)</f>
        <v>53900.09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IFERROR(__xludf.DUMMYFUNCTION("IMPORTRANGE(""https://docs.google.com/spreadsheets/d/11923uPwbBZFjjGgGUA6NLw09EwE0CqkOc4q9oUmW1yo/edit?usp=sharing"",""พิษณุโลก!M284"")"),5400)</f>
        <v>5400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IFERROR(__xludf.DUMMYFUNCTION("IMPORTRANGE(""https://docs.google.com/spreadsheets/d/11923uPwbBZFjjGgGUA6NLw09EwE0CqkOc4q9oUmW1yo/edit?usp=sharing"",""พิษณุโลก!M296"")"),88560)</f>
        <v>88560</v>
      </c>
      <c r="O401" s="372">
        <f ca="1">+IF(L401&gt;0,N401*100/L401,0)</f>
        <v>35.098287888395689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IFERROR(__xludf.DUMMYFUNCTION("IMPORTRANGE(""https://docs.google.com/spreadsheets/d/11923uPwbBZFjjGgGUA6NLw09EwE0CqkOc4q9oUmW1yo/edit?usp=sharing"",""พิษณุโลก!M299"")"),88560)</f>
        <v>88560</v>
      </c>
      <c r="O404" s="168">
        <f t="shared" ca="1" si="112"/>
        <v>35.098287888395689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IFERROR(__xludf.DUMMYFUNCTION("IMPORTRANGE(""https://docs.google.com/spreadsheets/d/11923uPwbBZFjjGgGUA6NLw09EwE0CqkOc4q9oUmW1yo/edit?usp=sharing"",""พิษณุโลก!M301"")"),88560)</f>
        <v>88560</v>
      </c>
      <c r="O406" s="168">
        <f t="shared" ca="1" si="112"/>
        <v>35.098287888395689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IFERROR(__xludf.DUMMYFUNCTION("IMPORTRANGE(""https://docs.google.com/spreadsheets/d/11923uPwbBZFjjGgGUA6NLw09EwE0CqkOc4q9oUmW1yo/edit?usp=sharing"",""พิษณุโลก!M302"")"),88560)</f>
        <v>88560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IFERROR(__xludf.DUMMYFUNCTION("IMPORTRANGE(""https://docs.google.com/spreadsheets/d/11923uPwbBZFjjGgGUA6NLw09EwE0CqkOc4q9oUmW1yo/edit?usp=sharing"",""พิษณุโลก!M330"")"),14675)</f>
        <v>14675</v>
      </c>
      <c r="O435" s="411">
        <f t="shared" ref="O435:O439" ca="1" si="114">+IF(L435&gt;0,N435*100/L435,0)</f>
        <v>14.675000000000001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IFERROR(__xludf.DUMMYFUNCTION("IMPORTRANGE(""https://docs.google.com/spreadsheets/d/11923uPwbBZFjjGgGUA6NLw09EwE0CqkOc4q9oUmW1yo/edit?usp=sharing"",""พิษณุโลก!M332"")"),14675)</f>
        <v>14675</v>
      </c>
      <c r="O437" s="168">
        <f t="shared" ca="1" si="114"/>
        <v>14.675000000000001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IFERROR(__xludf.DUMMYFUNCTION("IMPORTRANGE(""https://docs.google.com/spreadsheets/d/11923uPwbBZFjjGgGUA6NLw09EwE0CqkOc4q9oUmW1yo/edit?usp=sharing"",""พิษณุโลก!M334"")"),14675)</f>
        <v>14675</v>
      </c>
      <c r="O439" s="168">
        <f t="shared" ca="1" si="114"/>
        <v>14.675000000000001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IFERROR(__xludf.DUMMYFUNCTION("IMPORTRANGE(""https://docs.google.com/spreadsheets/d/11923uPwbBZFjjGgGUA6NLw09EwE0CqkOc4q9oUmW1yo/edit?usp=sharing"",""พิษณุโลก!M338"")"),7815)</f>
        <v>7815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IFERROR(__xludf.DUMMYFUNCTION("IMPORTRANGE(""https://docs.google.com/spreadsheets/d/11923uPwbBZFjjGgGUA6NLw09EwE0CqkOc4q9oUmW1yo/edit?usp=sharing"",""พิษณุโลก!L350"")"),513545)</f>
        <v>513545</v>
      </c>
      <c r="M455" s="372"/>
      <c r="N455" s="372">
        <f ca="1">IFERROR(__xludf.DUMMYFUNCTION("IMPORTRANGE(""https://docs.google.com/spreadsheets/d/11923uPwbBZFjjGgGUA6NLw09EwE0CqkOc4q9oUmW1yo/edit?usp=sharing"",""พิษณุโลก!M350"")"),130828.25)</f>
        <v>130828.25</v>
      </c>
      <c r="O455" s="372">
        <f t="shared" ref="O455:O459" ca="1" si="116">+IF(L455&gt;0,N455*100/L455,0)</f>
        <v>25.475518211646495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IFERROR(__xludf.DUMMYFUNCTION("IMPORTRANGE(""https://docs.google.com/spreadsheets/d/11923uPwbBZFjjGgGUA6NLw09EwE0CqkOc4q9oUmW1yo/edit?usp=sharing"",""พิษณุโลก!L352"")"),513545)</f>
        <v>513545</v>
      </c>
      <c r="M457" s="165"/>
      <c r="N457" s="168">
        <f ca="1">IFERROR(__xludf.DUMMYFUNCTION("IMPORTRANGE(""https://docs.google.com/spreadsheets/d/11923uPwbBZFjjGgGUA6NLw09EwE0CqkOc4q9oUmW1yo/edit?usp=sharing"",""พิษณุโลก!M352"")"),130828.25)</f>
        <v>130828.25</v>
      </c>
      <c r="O457" s="168">
        <f t="shared" ca="1" si="116"/>
        <v>25.475518211646495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IFERROR(__xludf.DUMMYFUNCTION("IMPORTRANGE(""https://docs.google.com/spreadsheets/d/11923uPwbBZFjjGgGUA6NLw09EwE0CqkOc4q9oUmW1yo/edit?usp=sharing"",""พิษณุโลก!L354"")"),513545)</f>
        <v>513545</v>
      </c>
      <c r="M459" s="168"/>
      <c r="N459" s="168">
        <f ca="1">IFERROR(__xludf.DUMMYFUNCTION("IMPORTRANGE(""https://docs.google.com/spreadsheets/d/11923uPwbBZFjjGgGUA6NLw09EwE0CqkOc4q9oUmW1yo/edit?usp=sharing"",""พิษณุโลก!M354"")"),130828.25)</f>
        <v>130828.25</v>
      </c>
      <c r="O459" s="168">
        <f t="shared" ca="1" si="116"/>
        <v>25.475518211646495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IFERROR(__xludf.DUMMYFUNCTION("IMPORTRANGE(""https://docs.google.com/spreadsheets/d/11923uPwbBZFjjGgGUA6NLw09EwE0CqkOc4q9oUmW1yo/edit?usp=sharing"",""พิษณุโลก!M357"")"),53545.25)</f>
        <v>53545.25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IFERROR(__xludf.DUMMYFUNCTION("IMPORTRANGE(""https://docs.google.com/spreadsheets/d/11923uPwbBZFjjGgGUA6NLw09EwE0CqkOc4q9oUmW1yo/edit?usp=sharing"",""พิษณุโลก!M358"")"),77283)</f>
        <v>77283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IFERROR(__xludf.DUMMYFUNCTION("IMPORTRANGE(""https://docs.google.com/spreadsheets/d/11923uPwbBZFjjGgGUA6NLw09EwE0CqkOc4q9oUmW1yo/edit?usp=sharing"",""พิษณุโลก!I359"")"),63132)</f>
        <v>63132</v>
      </c>
      <c r="J464" s="266">
        <f ca="1">IFERROR(__xludf.DUMMYFUNCTION("IMPORTRANGE(""https://docs.google.com/spreadsheets/d/11923uPwbBZFjjGgGUA6NLw09EwE0CqkOc4q9oUmW1yo/edit?usp=sharing"",""พิษณุโลก!J359"")"),0)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IFERROR(__xludf.DUMMYFUNCTION("IMPORTRANGE(""https://docs.google.com/spreadsheets/d/11923uPwbBZFjjGgGUA6NLw09EwE0CqkOc4q9oUmW1yo/edit?usp=sharing"",""พิษณุโลก!J360"")"),63131.95)</f>
        <v>63131.95</v>
      </c>
      <c r="K465" s="201">
        <f t="shared" ca="1" si="117"/>
        <v>99.999920800861688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IFERROR(__xludf.DUMMYFUNCTION("IMPORTRANGE(""https://docs.google.com/spreadsheets/d/11923uPwbBZFjjGgGUA6NLw09EwE0CqkOc4q9oUmW1yo/edit?usp=sharing"",""พิษณุโลก!J362"")"),51945.1)</f>
        <v>51945.1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IFERROR(__xludf.DUMMYFUNCTION("IMPORTRANGE(""https://docs.google.com/spreadsheets/d/11923uPwbBZFjjGgGUA6NLw09EwE0CqkOc4q9oUmW1yo/edit?usp=sharing"",""พิษณุโลก!J363"")"),4914)</f>
        <v>4914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IFERROR(__xludf.DUMMYFUNCTION("IMPORTRANGE(""https://docs.google.com/spreadsheets/d/11923uPwbBZFjjGgGUA6NLw09EwE0CqkOc4q9oUmW1yo/edit?usp=sharing"",""พิษณุโลก!J364"")"),10408.85)</f>
        <v>10408.85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IFERROR(__xludf.DUMMYFUNCTION("IMPORTRANGE(""https://docs.google.com/spreadsheets/d/11923uPwbBZFjjGgGUA6NLw09EwE0CqkOc4q9oUmW1yo/edit?usp=sharing"",""พิษณุโลก!J365"")"),655)</f>
        <v>655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IFERROR(__xludf.DUMMYFUNCTION("IMPORTRANGE(""https://docs.google.com/spreadsheets/d/11923uPwbBZFjjGgGUA6NLw09EwE0CqkOc4q9oUmW1yo/edit?usp=sharing"",""พิษณุโลก!J368"")"),63134)</f>
        <v>63134</v>
      </c>
      <c r="K473" s="201">
        <f t="shared" ca="1" si="117"/>
        <v>100.00316796553254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IFERROR(__xludf.DUMMYFUNCTION("IMPORTRANGE(""https://docs.google.com/spreadsheets/d/11923uPwbBZFjjGgGUA6NLw09EwE0CqkOc4q9oUmW1yo/edit?usp=sharing"",""พิษณุโลก!J370"")"),53483)</f>
        <v>53483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IFERROR(__xludf.DUMMYFUNCTION("IMPORTRANGE(""https://docs.google.com/spreadsheets/d/11923uPwbBZFjjGgGUA6NLw09EwE0CqkOc4q9oUmW1yo/edit?usp=sharing"",""พิษณุโลก!J371"")"),5014)</f>
        <v>5014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IFERROR(__xludf.DUMMYFUNCTION("IMPORTRANGE(""https://docs.google.com/spreadsheets/d/11923uPwbBZFjjGgGUA6NLw09EwE0CqkOc4q9oUmW1yo/edit?usp=sharing"",""พิษณุโลก!J372"")"),8691)</f>
        <v>8691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IFERROR(__xludf.DUMMYFUNCTION("IMPORTRANGE(""https://docs.google.com/spreadsheets/d/11923uPwbBZFjjGgGUA6NLw09EwE0CqkOc4q9oUmW1yo/edit?usp=sharing"",""พิษณุโลก!J373"")"),529)</f>
        <v>529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IFERROR(__xludf.DUMMYFUNCTION("IMPORTRANGE(""https://docs.google.com/spreadsheets/d/11923uPwbBZFjjGgGUA6NLw09EwE0CqkOc4q9oUmW1yo/edit?usp=sharing"",""พิษณุโลก!J374"")"),960)</f>
        <v>960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IFERROR(__xludf.DUMMYFUNCTION("IMPORTRANGE(""https://docs.google.com/spreadsheets/d/11923uPwbBZFjjGgGUA6NLw09EwE0CqkOc4q9oUmW1yo/edit?usp=sharing"",""พิษณุโลก!J375"")"),97)</f>
        <v>97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IFERROR(__xludf.DUMMYFUNCTION("IMPORTRANGE(""https://docs.google.com/spreadsheets/d/11923uPwbBZFjjGgGUA6NLw09EwE0CqkOc4q9oUmW1yo/edit?usp=sharing"",""พิษณุโลก!J392"")"),1025)</f>
        <v>1025</v>
      </c>
      <c r="K497" s="444">
        <f t="shared" ca="1" si="117"/>
        <v>57.779030439684327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IFERROR(__xludf.DUMMYFUNCTION("IMPORTRANGE(""https://docs.google.com/spreadsheets/d/11923uPwbBZFjjGgGUA6NLw09EwE0CqkOc4q9oUmW1yo/edit?usp=sharing"",""พิษณุโลก!J393"")"),1025)</f>
        <v>1025</v>
      </c>
      <c r="K498" s="201">
        <f t="shared" ca="1" si="117"/>
        <v>57.779030439684327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IFERROR(__xludf.DUMMYFUNCTION("IMPORTRANGE(""https://docs.google.com/spreadsheets/d/11923uPwbBZFjjGgGUA6NLw09EwE0CqkOc4q9oUmW1yo/edit?usp=sharing"",""พิษณุโลก!J394"")"),64)</f>
        <v>64</v>
      </c>
      <c r="K499" s="201">
        <f t="shared" ca="1" si="117"/>
        <v>60.377358490566039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IFERROR(__xludf.DUMMYFUNCTION("IMPORTRANGE(""https://docs.google.com/spreadsheets/d/11923uPwbBZFjjGgGUA6NLw09EwE0CqkOc4q9oUmW1yo/edit?usp=sharing"",""พิษณุโลก!J395"")"),919)</f>
        <v>919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IFERROR(__xludf.DUMMYFUNCTION("IMPORTRANGE(""https://docs.google.com/spreadsheets/d/11923uPwbBZFjjGgGUA6NLw09EwE0CqkOc4q9oUmW1yo/edit?usp=sharing"",""พิษณุโลก!J396"")"),60)</f>
        <v>60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IFERROR(__xludf.DUMMYFUNCTION("IMPORTRANGE(""https://docs.google.com/spreadsheets/d/11923uPwbBZFjjGgGUA6NLw09EwE0CqkOc4q9oUmW1yo/edit?usp=sharing"",""พิษณุโลก!J397"")"),919)</f>
        <v>919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IFERROR(__xludf.DUMMYFUNCTION("IMPORTRANGE(""https://docs.google.com/spreadsheets/d/11923uPwbBZFjjGgGUA6NLw09EwE0CqkOc4q9oUmW1yo/edit?usp=sharing"",""พิษณุโลก!J398"")"),60)</f>
        <v>60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IFERROR(__xludf.DUMMYFUNCTION("IMPORTRANGE(""https://docs.google.com/spreadsheets/d/11923uPwbBZFjjGgGUA6NLw09EwE0CqkOc4q9oUmW1yo/edit?usp=sharing"",""พิษณุโลก!I411"")"),0)</f>
        <v>0</v>
      </c>
      <c r="J516" s="266">
        <f ca="1">IFERROR(__xludf.DUMMYFUNCTION("IMPORTRANGE(""https://docs.google.com/spreadsheets/d/11923uPwbBZFjjGgGUA6NLw09EwE0CqkOc4q9oUmW1yo/edit?usp=sharing"",""พิษณุโลก!J411"")"),0)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IFERROR(__xludf.DUMMYFUNCTION("IMPORTRANGE(""https://docs.google.com/spreadsheets/d/11923uPwbBZFjjGgGUA6NLw09EwE0CqkOc4q9oUmW1yo/edit?usp=sharing"",""พิษณุโลก!I412"")"),0)</f>
        <v>0</v>
      </c>
      <c r="J517" s="283">
        <f ca="1">IFERROR(__xludf.DUMMYFUNCTION("IMPORTRANGE(""https://docs.google.com/spreadsheets/d/11923uPwbBZFjjGgGUA6NLw09EwE0CqkOc4q9oUmW1yo/edit?usp=sharing"",""พิษณุโลก!J412"")"),0)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IFERROR(__xludf.DUMMYFUNCTION("IMPORTRANGE(""https://docs.google.com/spreadsheets/d/11923uPwbBZFjjGgGUA6NLw09EwE0CqkOc4q9oUmW1yo/edit?usp=sharing"",""พิษณุโลก!I413"")"),0)</f>
        <v>0</v>
      </c>
      <c r="J518" s="283">
        <f ca="1">IFERROR(__xludf.DUMMYFUNCTION("IMPORTRANGE(""https://docs.google.com/spreadsheets/d/11923uPwbBZFjjGgGUA6NLw09EwE0CqkOc4q9oUmW1yo/edit?usp=sharing"",""พิษณุโลก!J413"")"),0)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IFERROR(__xludf.DUMMYFUNCTION("IMPORTRANGE(""https://docs.google.com/spreadsheets/d/11923uPwbBZFjjGgGUA6NLw09EwE0CqkOc4q9oUmW1yo/edit?usp=sharing"",""พิษณุโลก!I420"")"),22)</f>
        <v>22</v>
      </c>
      <c r="J525" s="283">
        <f ca="1">IFERROR(__xludf.DUMMYFUNCTION("IMPORTRANGE(""https://docs.google.com/spreadsheets/d/11923uPwbBZFjjGgGUA6NLw09EwE0CqkOc4q9oUmW1yo/edit?usp=sharing"",""พิษณุโลก!J420"")"),0)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IFERROR(__xludf.DUMMYFUNCTION("IMPORTRANGE(""https://docs.google.com/spreadsheets/d/11923uPwbBZFjjGgGUA6NLw09EwE0CqkOc4q9oUmW1yo/edit?usp=sharing"",""พิษณุโลก!I421"")"),2)</f>
        <v>2</v>
      </c>
      <c r="J526" s="283">
        <f ca="1">IFERROR(__xludf.DUMMYFUNCTION("IMPORTRANGE(""https://docs.google.com/spreadsheets/d/11923uPwbBZFjjGgGUA6NLw09EwE0CqkOc4q9oUmW1yo/edit?usp=sharing"",""พิษณุโลก!J421"")"),0)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IFERROR(__xludf.DUMMYFUNCTION("IMPORTRANGE(""https://docs.google.com/spreadsheets/d/11923uPwbBZFjjGgGUA6NLw09EwE0CqkOc4q9oUmW1yo/edit?usp=sharing"",""พิษณุโลก!M428"")"),21160)</f>
        <v>21160</v>
      </c>
      <c r="O533" s="411">
        <f t="shared" ref="O533:O537" ca="1" si="118">+IF(L533&gt;0,N533*100/L533,0)</f>
        <v>61.619103086779269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IFERROR(__xludf.DUMMYFUNCTION("IMPORTRANGE(""https://docs.google.com/spreadsheets/d/11923uPwbBZFjjGgGUA6NLw09EwE0CqkOc4q9oUmW1yo/edit?usp=sharing"",""พิษณุโลก!M430"")"),21160)</f>
        <v>21160</v>
      </c>
      <c r="O535" s="168">
        <f t="shared" ca="1" si="118"/>
        <v>61.619103086779269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IFERROR(__xludf.DUMMYFUNCTION("IMPORTRANGE(""https://docs.google.com/spreadsheets/d/11923uPwbBZFjjGgGUA6NLw09EwE0CqkOc4q9oUmW1yo/edit?usp=sharing"",""พิษณุโลก!M432"")"),21160)</f>
        <v>21160</v>
      </c>
      <c r="O537" s="168">
        <f t="shared" ca="1" si="118"/>
        <v>61.619103086779269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IFERROR(__xludf.DUMMYFUNCTION("IMPORTRANGE(""https://docs.google.com/spreadsheets/d/11923uPwbBZFjjGgGUA6NLw09EwE0CqkOc4q9oUmW1yo/edit?usp=sharing"",""พิษณุโลก!M436"")"),1280)</f>
        <v>1280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IFERROR(__xludf.DUMMYFUNCTION("IMPORTRANGE(""https://docs.google.com/spreadsheets/d/11923uPwbBZFjjGgGUA6NLw09EwE0CqkOc4q9oUmW1yo/edit?usp=sharing"",""พิษณุโลก!J446"")"),4252)</f>
        <v>4252</v>
      </c>
      <c r="K551" s="410">
        <f ca="1">IF(I551&gt;0,J551*100/I551,0)</f>
        <v>47.244444444444447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IFERROR(__xludf.DUMMYFUNCTION("IMPORTRANGE(""https://docs.google.com/spreadsheets/d/11923uPwbBZFjjGgGUA6NLw09EwE0CqkOc4q9oUmW1yo/edit?usp=sharing"",""พิษณุโลก!M446"")"),118357.76)</f>
        <v>118357.75999999999</v>
      </c>
      <c r="O551" s="411">
        <f t="shared" ref="O551:O555" ca="1" si="120">+IF(L551&gt;0,N551*100/L551,0)</f>
        <v>22.164374531835207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IFERROR(__xludf.DUMMYFUNCTION("IMPORTRANGE(""https://docs.google.com/spreadsheets/d/11923uPwbBZFjjGgGUA6NLw09EwE0CqkOc4q9oUmW1yo/edit?usp=sharing"",""พิษณุโลก!M448"")"),118357.76)</f>
        <v>118357.75999999999</v>
      </c>
      <c r="O553" s="168">
        <f t="shared" ca="1" si="120"/>
        <v>22.164374531835207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IFERROR(__xludf.DUMMYFUNCTION("IMPORTRANGE(""https://docs.google.com/spreadsheets/d/11923uPwbBZFjjGgGUA6NLw09EwE0CqkOc4q9oUmW1yo/edit?usp=sharing"",""พิษณุโลก!M450"")"),118357.76)</f>
        <v>118357.75999999999</v>
      </c>
      <c r="O555" s="168">
        <f t="shared" ca="1" si="120"/>
        <v>22.164374531835207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IFERROR(__xludf.DUMMYFUNCTION("IMPORTRANGE(""https://docs.google.com/spreadsheets/d/11923uPwbBZFjjGgGUA6NLw09EwE0CqkOc4q9oUmW1yo/edit?usp=sharing"",""พิษณุโลก!M453"")"),86167.76)</f>
        <v>86167.76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IFERROR(__xludf.DUMMYFUNCTION("IMPORTRANGE(""https://docs.google.com/spreadsheets/d/11923uPwbBZFjjGgGUA6NLw09EwE0CqkOc4q9oUmW1yo/edit?usp=sharing"",""พิษณุโลก!M454"")"),32190)</f>
        <v>32190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IFERROR(__xludf.DUMMYFUNCTION("IMPORTRANGE(""https://docs.google.com/spreadsheets/d/11923uPwbBZFjjGgGUA6NLw09EwE0CqkOc4q9oUmW1yo/edit?usp=sharing"",""พิษณุโลก!J455"")"),4252)</f>
        <v>4252</v>
      </c>
      <c r="K560" s="223">
        <f t="shared" ref="K560:K561" ca="1" si="121">IF(I560&gt;0,J560*100/I560,0)</f>
        <v>47.244444444444447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IFERROR(__xludf.DUMMYFUNCTION("IMPORTRANGE(""https://docs.google.com/spreadsheets/d/11923uPwbBZFjjGgGUA6NLw09EwE0CqkOc4q9oUmW1yo/edit?usp=sharing"",""พิษณุโลก!J456"")"),273)</f>
        <v>273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IFERROR(__xludf.DUMMYFUNCTION("IMPORTRANGE(""https://docs.google.com/spreadsheets/d/11923uPwbBZFjjGgGUA6NLw09EwE0CqkOc4q9oUmW1yo/edit?usp=sharing"",""พิษณุโลก!J459"")"),1787)</f>
        <v>1787</v>
      </c>
      <c r="K564" s="371">
        <f ca="1">IF(I564&gt;0,J564*100/I564,0)</f>
        <v>119.13333333333334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IFERROR(__xludf.DUMMYFUNCTION("IMPORTRANGE(""https://docs.google.com/spreadsheets/d/11923uPwbBZFjjGgGUA6NLw09EwE0CqkOc4q9oUmW1yo/edit?usp=sharing"",""พิษณุโลก!M459"")"),32294.96)</f>
        <v>32294.959999999999</v>
      </c>
      <c r="O564" s="372">
        <f t="shared" ref="O564:O568" ca="1" si="122">+IF(L564&gt;0,N564*100/L564,0)</f>
        <v>22.389739323349971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IFERROR(__xludf.DUMMYFUNCTION("IMPORTRANGE(""https://docs.google.com/spreadsheets/d/11923uPwbBZFjjGgGUA6NLw09EwE0CqkOc4q9oUmW1yo/edit?usp=sharing"",""พิษณุโลก!M461"")"),32294.96)</f>
        <v>32294.959999999999</v>
      </c>
      <c r="O566" s="168">
        <f t="shared" ca="1" si="122"/>
        <v>22.389739323349971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IFERROR(__xludf.DUMMYFUNCTION("IMPORTRANGE(""https://docs.google.com/spreadsheets/d/11923uPwbBZFjjGgGUA6NLw09EwE0CqkOc4q9oUmW1yo/edit?usp=sharing"",""พิษณุโลก!M463"")"),32294.96)</f>
        <v>32294.959999999999</v>
      </c>
      <c r="O568" s="168">
        <f t="shared" ca="1" si="122"/>
        <v>22.389739323349971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IFERROR(__xludf.DUMMYFUNCTION("IMPORTRANGE(""https://docs.google.com/spreadsheets/d/11923uPwbBZFjjGgGUA6NLw09EwE0CqkOc4q9oUmW1yo/edit?usp=sharing"",""พิษณุโลก!M466"")"),30794.96)</f>
        <v>30794.959999999999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IFERROR(__xludf.DUMMYFUNCTION("IMPORTRANGE(""https://docs.google.com/spreadsheets/d/11923uPwbBZFjjGgGUA6NLw09EwE0CqkOc4q9oUmW1yo/edit?usp=sharing"",""พิษณุโลก!J468"")"),1787)</f>
        <v>1787</v>
      </c>
      <c r="K573" s="201">
        <f ca="1">IF(I573&gt;0,J573*100/I573,0)</f>
        <v>119.13333333333334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IFERROR(__xludf.DUMMYFUNCTION("IMPORTRANGE(""https://docs.google.com/spreadsheets/d/11923uPwbBZFjjGgGUA6NLw09EwE0CqkOc4q9oUmW1yo/edit?usp=sharing"",""พิษณุโลก!J471"")"),206)</f>
        <v>206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IFERROR(__xludf.DUMMYFUNCTION("IMPORTRANGE(""https://docs.google.com/spreadsheets/d/11923uPwbBZFjjGgGUA6NLw09EwE0CqkOc4q9oUmW1yo/edit?usp=sharing"",""พิษณุโลก!J472"")"),1577)</f>
        <v>1577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IFERROR(__xludf.DUMMYFUNCTION("IMPORTRANGE(""https://docs.google.com/spreadsheets/d/11923uPwbBZFjjGgGUA6NLw09EwE0CqkOc4q9oUmW1yo/edit?usp=sharing"",""พิษณุโลก!J473"")"),4)</f>
        <v>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IFERROR(__xludf.DUMMYFUNCTION("IMPORTRANGE(""https://docs.google.com/spreadsheets/d/11923uPwbBZFjjGgGUA6NLw09EwE0CqkOc4q9oUmW1yo/edit?usp=sharing"",""พิษณุโลก!M475"")"),240)</f>
        <v>240</v>
      </c>
      <c r="O580" s="372">
        <f t="shared" ref="O580:O584" ca="1" si="124">+IF(L580&gt;0,N580*100/L580,0)</f>
        <v>0.1877581674802854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IFERROR(__xludf.DUMMYFUNCTION("IMPORTRANGE(""https://docs.google.com/spreadsheets/d/11923uPwbBZFjjGgGUA6NLw09EwE0CqkOc4q9oUmW1yo/edit?usp=sharing"",""พิษณุโลก!M477"")"),240)</f>
        <v>240</v>
      </c>
      <c r="O582" s="168">
        <f t="shared" ca="1" si="124"/>
        <v>0.1877581674802854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IFERROR(__xludf.DUMMYFUNCTION("IMPORTRANGE(""https://docs.google.com/spreadsheets/d/11923uPwbBZFjjGgGUA6NLw09EwE0CqkOc4q9oUmW1yo/edit?usp=sharing"",""พิษณุโลก!M479"")"),240)</f>
        <v>240</v>
      </c>
      <c r="O584" s="168">
        <f t="shared" ca="1" si="124"/>
        <v>0.1877581674802854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IFERROR(__xludf.DUMMYFUNCTION("IMPORTRANGE(""https://docs.google.com/spreadsheets/d/11923uPwbBZFjjGgGUA6NLw09EwE0CqkOc4q9oUmW1yo/edit?usp=sharing"",""พิษณุโลก!M483"")"),240)</f>
        <v>240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0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0">
        <f ca="1">IFERROR(__xludf.DUMMYFUNCTION("IMPORTRANGE(""https://docs.google.com/spreadsheets/d/11923uPwbBZFjjGgGUA6NLw09EwE0CqkOc4q9oUmW1yo/edit?usp=sharing"",""พิษณุโลก!J523"")"),1702590.01)</f>
        <v>1702590.01</v>
      </c>
      <c r="K628" s="341">
        <f t="shared" ref="K628:K635" ca="1" si="129">IF(I628&gt;0,J628*100/I628,0)</f>
        <v>43.766101507238218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IFERROR(__xludf.DUMMYFUNCTION("IMPORTRANGE(""https://docs.google.com/spreadsheets/d/11923uPwbBZFjjGgGUA6NLw09EwE0CqkOc4q9oUmW1yo/edit?usp=sharing"",""พิษณุโลก!I524"")"),290)</f>
        <v>290</v>
      </c>
      <c r="J629" s="340">
        <f ca="1">IFERROR(__xludf.DUMMYFUNCTION("IMPORTRANGE(""https://docs.google.com/spreadsheets/d/11923uPwbBZFjjGgGUA6NLw09EwE0CqkOc4q9oUmW1yo/edit?usp=sharing"",""พิษณุโลก!J524"")"),125)</f>
        <v>125</v>
      </c>
      <c r="K629" s="341">
        <f t="shared" ca="1" si="129"/>
        <v>43.103448275862071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0">
        <f ca="1">IFERROR(__xludf.DUMMYFUNCTION("IMPORTRANGE(""https://docs.google.com/spreadsheets/d/11923uPwbBZFjjGgGUA6NLw09EwE0CqkOc4q9oUmW1yo/edit?usp=sharing"",""พิษณุโลก!J525"")"),416523.64)</f>
        <v>416523.64</v>
      </c>
      <c r="K630" s="341">
        <f t="shared" ca="1" si="129"/>
        <v>16.259452182964424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IFERROR(__xludf.DUMMYFUNCTION("IMPORTRANGE(""https://docs.google.com/spreadsheets/d/11923uPwbBZFjjGgGUA6NLw09EwE0CqkOc4q9oUmW1yo/edit?usp=sharing"",""พิษณุโลก!I526"")"),116)</f>
        <v>116</v>
      </c>
      <c r="J631" s="340">
        <f ca="1">IFERROR(__xludf.DUMMYFUNCTION("IMPORTRANGE(""https://docs.google.com/spreadsheets/d/11923uPwbBZFjjGgGUA6NLw09EwE0CqkOc4q9oUmW1yo/edit?usp=sharing"",""พิษณุโลก!J526"")"),85)</f>
        <v>85</v>
      </c>
      <c r="K631" s="341">
        <f t="shared" ca="1" si="129"/>
        <v>73.275862068965523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IFERROR(__xludf.DUMMYFUNCTION("IMPORTRANGE(""https://docs.google.com/spreadsheets/d/11923uPwbBZFjjGgGUA6NLw09EwE0CqkOc4q9oUmW1yo/edit?usp=sharing"",""พิษณุโลก!I527"")"),0)</f>
        <v>0</v>
      </c>
      <c r="J632" s="340">
        <f ca="1">IFERROR(__xludf.DUMMYFUNCTION("IMPORTRANGE(""https://docs.google.com/spreadsheets/d/11923uPwbBZFjjGgGUA6NLw09EwE0CqkOc4q9oUmW1yo/edit?usp=sharing"",""พิษณุโลก!J527"")"),0)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IFERROR(__xludf.DUMMYFUNCTION("IMPORTRANGE(""https://docs.google.com/spreadsheets/d/11923uPwbBZFjjGgGUA6NLw09EwE0CqkOc4q9oUmW1yo/edit?usp=sharing"",""พิษณุโลก!I528"")"),0)</f>
        <v>0</v>
      </c>
      <c r="J633" s="340">
        <f ca="1">IFERROR(__xludf.DUMMYFUNCTION("IMPORTRANGE(""https://docs.google.com/spreadsheets/d/11923uPwbBZFjjGgGUA6NLw09EwE0CqkOc4q9oUmW1yo/edit?usp=sharing"",""พิษณุโลก!J528"")"),0)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IFERROR(__xludf.DUMMYFUNCTION("IMPORTRANGE(""https://docs.google.com/spreadsheets/d/11923uPwbBZFjjGgGUA6NLw09EwE0CqkOc4q9oUmW1yo/edit?usp=sharing"",""พิษณุโลก!I529"")"),4000000)</f>
        <v>4000000</v>
      </c>
      <c r="J634" s="340">
        <f ca="1">IFERROR(__xludf.DUMMYFUNCTION("IMPORTRANGE(""https://docs.google.com/spreadsheets/d/11923uPwbBZFjjGgGUA6NLw09EwE0CqkOc4q9oUmW1yo/edit?usp=sharing"",""พิษณุโลก!J529"")"),0)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73" sqref="G57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256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7133761</v>
      </c>
      <c r="M8" s="23">
        <f t="shared" ca="1" si="0"/>
        <v>3074910</v>
      </c>
      <c r="N8" s="23">
        <f t="shared" ca="1" si="0"/>
        <v>3223034.08</v>
      </c>
      <c r="O8" s="22">
        <f t="shared" ref="O8:O16" ca="1" si="1">IF(L8&gt;0,N8*100/L8,0)</f>
        <v>45.180012058155576</v>
      </c>
      <c r="P8" s="22">
        <f t="shared" ref="P8:P16" ca="1" si="2">IF(M8&gt;0,N8*100/M8,0)</f>
        <v>104.81718424279084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7133761</v>
      </c>
      <c r="M10" s="30">
        <f t="shared" ca="1" si="4"/>
        <v>3074910</v>
      </c>
      <c r="N10" s="30">
        <f t="shared" ca="1" si="4"/>
        <v>3223034.08</v>
      </c>
      <c r="O10" s="29">
        <f t="shared" ca="1" si="1"/>
        <v>45.180012058155576</v>
      </c>
      <c r="P10" s="29">
        <f t="shared" ca="1" si="2"/>
        <v>104.81718424279084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6900461</v>
      </c>
      <c r="M12" s="39">
        <f t="shared" ca="1" si="6"/>
        <v>2841610</v>
      </c>
      <c r="N12" s="39">
        <f t="shared" ca="1" si="6"/>
        <v>2989734.08</v>
      </c>
      <c r="O12" s="39">
        <f t="shared" ca="1" si="1"/>
        <v>43.326584702094543</v>
      </c>
      <c r="P12" s="39">
        <f t="shared" ca="1" si="2"/>
        <v>105.21268154320965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4908861</v>
      </c>
      <c r="M14" s="39">
        <f t="shared" si="8"/>
        <v>0</v>
      </c>
      <c r="N14" s="39">
        <f t="shared" ca="1" si="8"/>
        <v>1090173.96</v>
      </c>
      <c r="O14" s="39">
        <f t="shared" ca="1" si="1"/>
        <v>22.208287421460906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3074910</v>
      </c>
      <c r="N18" s="23">
        <f t="shared" ca="1" si="11"/>
        <v>2132860.12</v>
      </c>
      <c r="O18" s="22">
        <f t="shared" ref="O18:O20" ca="1" si="12">IF(L18&gt;0,N18*100/L18,0)</f>
        <v>53.849157431380739</v>
      </c>
      <c r="P18" s="22">
        <f t="shared" ref="P18:P26" ca="1" si="13">IF(M18&gt;0,N18*100/M18,0)</f>
        <v>69.363334861833351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3074910</v>
      </c>
      <c r="N20" s="30">
        <f t="shared" ca="1" si="15"/>
        <v>2132860.12</v>
      </c>
      <c r="O20" s="29">
        <f t="shared" ca="1" si="12"/>
        <v>53.849157431380739</v>
      </c>
      <c r="P20" s="29">
        <f t="shared" ca="1" si="13"/>
        <v>69.363334861833351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2841610</v>
      </c>
      <c r="N22" s="39">
        <f t="shared" ca="1" si="18"/>
        <v>1899560.12</v>
      </c>
      <c r="O22" s="39">
        <f t="shared" ca="1" si="17"/>
        <v>50.960632380104116</v>
      </c>
      <c r="P22" s="39">
        <f t="shared" ca="1" si="13"/>
        <v>66.848023479647097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3172956</v>
      </c>
      <c r="M28" s="23">
        <f t="shared" si="23"/>
        <v>0</v>
      </c>
      <c r="N28" s="23">
        <f t="shared" ca="1" si="23"/>
        <v>1090173.96</v>
      </c>
      <c r="O28" s="22">
        <f t="shared" ref="O28:O30" ca="1" si="24">IF(L28&gt;0,N28*100/L28,0)</f>
        <v>34.358306891113521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3172956</v>
      </c>
      <c r="M30" s="30">
        <f t="shared" si="27"/>
        <v>0</v>
      </c>
      <c r="N30" s="30">
        <f t="shared" ca="1" si="27"/>
        <v>1090173.96</v>
      </c>
      <c r="O30" s="29">
        <f t="shared" ca="1" si="24"/>
        <v>34.358306891113521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3172956</v>
      </c>
      <c r="M32" s="39">
        <f t="shared" si="30"/>
        <v>0</v>
      </c>
      <c r="N32" s="39">
        <f t="shared" ca="1" si="30"/>
        <v>1090173.96</v>
      </c>
      <c r="O32" s="39">
        <f t="shared" ca="1" si="29"/>
        <v>34.358306891113521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3172956</v>
      </c>
      <c r="M34" s="39">
        <f t="shared" si="32"/>
        <v>0</v>
      </c>
      <c r="N34" s="39">
        <f t="shared" ca="1" si="32"/>
        <v>1090173.96</v>
      </c>
      <c r="O34" s="39">
        <f t="shared" ca="1" si="29"/>
        <v>34.358306891113521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3074910</v>
      </c>
      <c r="N37" s="55">
        <f t="shared" ca="1" si="33"/>
        <v>2132860.12</v>
      </c>
      <c r="O37" s="56">
        <f t="shared" ca="1" si="29"/>
        <v>53.849157431380739</v>
      </c>
      <c r="P37" s="56">
        <f t="shared" ca="1" si="25"/>
        <v>69.363334861833351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576345.35</v>
      </c>
      <c r="O41" s="78">
        <f t="shared" ref="O41:O43" ca="1" si="35">IF(L41&gt;0,N41*100/L41,0)</f>
        <v>58.894885550786839</v>
      </c>
      <c r="P41" s="78">
        <f t="shared" ref="P41:P43" ca="1" si="36">IF(M41&gt;0,N41*100/M41,0)</f>
        <v>74.261738178069834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576345.35</v>
      </c>
      <c r="O43" s="78">
        <f t="shared" ca="1" si="35"/>
        <v>58.894885550786839</v>
      </c>
      <c r="P43" s="78">
        <f t="shared" ca="1" si="36"/>
        <v>74.261738178069834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IFERROR(__xludf.DUMMYFUNCTION("IMPORTRANGE(""https://docs.google.com/spreadsheets/d/1Yj_ptqi66GCucihVvJfMjLAmec39IyEx_6qawtMGysU/edit?usp=sharing"",""สบก!R29"")"),407845.35)</f>
        <v>407845.35</v>
      </c>
      <c r="O45" s="39">
        <f ca="1">IF(L45&gt;0,N45*100/L45,0)</f>
        <v>50.345062337982966</v>
      </c>
      <c r="P45" s="39">
        <f ca="1">IF(M45&gt;0,N45*100/M45,0)</f>
        <v>67.123987820934829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278840</v>
      </c>
      <c r="O53" s="120">
        <f t="shared" ref="O53:O55" ca="1" si="40">IF(L53&gt;0,N53*100/L53,0)</f>
        <v>49.439716312056738</v>
      </c>
      <c r="P53" s="120">
        <f t="shared" ref="P53:P55" ca="1" si="41">IF(M53&gt;0,N53*100/M53,0)</f>
        <v>61.903916170855162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278840</v>
      </c>
      <c r="O55" s="120">
        <f t="shared" ca="1" si="40"/>
        <v>49.439716312056738</v>
      </c>
      <c r="P55" s="120">
        <f t="shared" ca="1" si="41"/>
        <v>61.903916170855162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IFERROR(__xludf.DUMMYFUNCTION("IMPORTRANGE(""https://docs.google.com/spreadsheets/d/1Yj_ptqi66GCucihVvJfMjLAmec39IyEx_6qawtMGysU/edit?usp=sharing"",""สบก!AA29"")"),278840)</f>
        <v>278840</v>
      </c>
      <c r="O57" s="39">
        <f ca="1">IF(L57&gt;0,N57*100/L57,0)</f>
        <v>49.439716312056738</v>
      </c>
      <c r="P57" s="39">
        <f ca="1">IF(M57&gt;0,N57*100/M57,0)</f>
        <v>61.903916170855162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279842.77</v>
      </c>
      <c r="O66" s="151">
        <f t="shared" ref="O66:O68" ca="1" si="46">IF(L66&gt;0,N66*100/L66,0)</f>
        <v>48.45762251082251</v>
      </c>
      <c r="P66" s="151">
        <f t="shared" ref="P66:P68" ca="1" si="47">IF(M66&gt;0,N66*100/M66,0)</f>
        <v>59.500503912229973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279842.77</v>
      </c>
      <c r="O68" s="156">
        <f t="shared" ca="1" si="46"/>
        <v>48.45762251082251</v>
      </c>
      <c r="P68" s="156">
        <f t="shared" ca="1" si="47"/>
        <v>59.500503912229973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IFERROR(__xludf.DUMMYFUNCTION("IMPORTRANGE(""https://docs.google.com/spreadsheets/d/1Yj_ptqi66GCucihVvJfMjLAmec39IyEx_6qawtMGysU/edit?usp=sharing"",""สบก!AJ29"")"),279842.77)</f>
        <v>279842.77</v>
      </c>
      <c r="O70" s="168">
        <f ca="1">IF(L70&gt;0,N70*100/L70,0)</f>
        <v>48.45762251082251</v>
      </c>
      <c r="P70" s="168">
        <f ca="1">IF(M70&gt;0,N70*100/M70,0)</f>
        <v>59.500503912229973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IFERROR(__xludf.DUMMYFUNCTION("IMPORTRANGE(""https://docs.google.com/spreadsheets/d/11923uPwbBZFjjGgGUA6NLw09EwE0CqkOc4q9oUmW1yo/edit?usp=sharing"",""เพชรบูรณ์!I28"")"),0)</f>
        <v>0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IFERROR(__xludf.DUMMYFUNCTION("IMPORTRANGE(""https://docs.google.com/spreadsheets/d/11923uPwbBZFjjGgGUA6NLw09EwE0CqkOc4q9oUmW1yo/edit?usp=sharing"",""เพชรบูรณ์!J50"")"),0)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60510</v>
      </c>
      <c r="O118" s="151">
        <f t="shared" ref="O118:O120" ca="1" si="59">IF(L118&gt;0,N118*100/L118,0)</f>
        <v>73.398835516739453</v>
      </c>
      <c r="P118" s="151">
        <f t="shared" ref="P118:P120" ca="1" si="60">IF(M118&gt;0,N118*100/M118,0)</f>
        <v>73.398835516739453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60510</v>
      </c>
      <c r="O120" s="156">
        <f t="shared" ca="1" si="59"/>
        <v>73.398835516739453</v>
      </c>
      <c r="P120" s="156">
        <f t="shared" ca="1" si="60"/>
        <v>73.398835516739453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IFERROR(__xludf.DUMMYFUNCTION("IMPORTRANGE(""https://docs.google.com/spreadsheets/d/1Yj_ptqi66GCucihVvJfMjLAmec39IyEx_6qawtMGysU/edit?usp=sharing"",""สบก!BB29"")"),60510)</f>
        <v>60510</v>
      </c>
      <c r="O122" s="168">
        <f ca="1">IF(L122&gt;0,N122*100/L122,0)</f>
        <v>73.398835516739453</v>
      </c>
      <c r="P122" s="168">
        <f ca="1">IF(M122&gt;0,N122*100/M122,0)</f>
        <v>73.398835516739453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IFERROR(__xludf.DUMMYFUNCTION("IMPORTRANGE(""https://docs.google.com/spreadsheets/d/11923uPwbBZFjjGgGUA6NLw09EwE0CqkOc4q9oUmW1yo/edit?usp=sharing"",""เพชรบูรณ์!J65"")"),0)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IFERROR(__xludf.DUMMYFUNCTION("IMPORTRANGE(""https://docs.google.com/spreadsheets/d/11923uPwbBZFjjGgGUA6NLw09EwE0CqkOc4q9oUmW1yo/edit?usp=sharing"",""เพชรบูรณ์!I68"")"),15)</f>
        <v>15</v>
      </c>
      <c r="J138" s="266">
        <f ca="1">IFERROR(__xludf.DUMMYFUNCTION("IMPORTRANGE(""https://docs.google.com/spreadsheets/d/11923uPwbBZFjjGgGUA6NLw09EwE0CqkOc4q9oUmW1yo/edit?usp=sharing"",""เพชรบูรณ์!J68"")"),15)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185625</v>
      </c>
      <c r="N140" s="152">
        <f t="shared" ca="1" si="64"/>
        <v>122060</v>
      </c>
      <c r="O140" s="151">
        <f t="shared" ref="O140:O142" ca="1" si="65">IF(L140&gt;0,N140*100/L140,0)</f>
        <v>47.923046721633291</v>
      </c>
      <c r="P140" s="151">
        <f t="shared" ref="P140:P142" ca="1" si="66">IF(M140&gt;0,N140*100/M140,0)</f>
        <v>65.756228956228952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185625</v>
      </c>
      <c r="N142" s="88">
        <f t="shared" ca="1" si="68"/>
        <v>122060</v>
      </c>
      <c r="O142" s="156">
        <f t="shared" ca="1" si="65"/>
        <v>47.923046721633291</v>
      </c>
      <c r="P142" s="156">
        <f t="shared" ca="1" si="66"/>
        <v>65.756228956228952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IFERROR(__xludf.DUMMYFUNCTION("IMPORTRANGE(""https://docs.google.com/spreadsheets/d/1Yj_ptqi66GCucihVvJfMjLAmec39IyEx_6qawtMGysU/edit?usp=sharing"",""สบก!BJ29"")"),185625)</f>
        <v>185625</v>
      </c>
      <c r="N144" s="168">
        <f ca="1">IFERROR(__xludf.DUMMYFUNCTION("IMPORTRANGE(""https://docs.google.com/spreadsheets/d/1Yj_ptqi66GCucihVvJfMjLAmec39IyEx_6qawtMGysU/edit?usp=sharing"",""สบก!BK29"")"),122060)</f>
        <v>122060</v>
      </c>
      <c r="O144" s="168">
        <f ca="1">IF(L144&gt;0,N144*100/L144,0)</f>
        <v>47.923046721633291</v>
      </c>
      <c r="P144" s="168">
        <f ca="1">IF(M144&gt;0,N144*100/M144,0)</f>
        <v>65.756228956228952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IFERROR(__xludf.DUMMYFUNCTION("IMPORTRANGE(""https://docs.google.com/spreadsheets/d/11923uPwbBZFjjGgGUA6NLw09EwE0CqkOc4q9oUmW1yo/edit?usp=sharing"",""เพชรบูรณ์!I74"")"),4)</f>
        <v>4</v>
      </c>
      <c r="J149" s="274">
        <f ca="1">IFERROR(__xludf.DUMMYFUNCTION("IMPORTRANGE(""https://docs.google.com/spreadsheets/d/11923uPwbBZFjjGgGUA6NLw09EwE0CqkOc4q9oUmW1yo/edit?usp=sharing"",""เพชรบูรณ์!J74"")"),2)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IFERROR(__xludf.DUMMYFUNCTION("IMPORTRANGE(""https://docs.google.com/spreadsheets/d/11923uPwbBZFjjGgGUA6NLw09EwE0CqkOc4q9oUmW1yo/edit?usp=sharing"",""เพชรบูรณ์!J84"")"),123)</f>
        <v>123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IFERROR(__xludf.DUMMYFUNCTION("IMPORTRANGE(""https://docs.google.com/spreadsheets/d/11923uPwbBZFjjGgGUA6NLw09EwE0CqkOc4q9oUmW1yo/edit?usp=sharing"",""เพชรบูรณ์!J85"")"),123)</f>
        <v>123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IFERROR(__xludf.DUMMYFUNCTION("IMPORTRANGE(""https://docs.google.com/spreadsheets/d/11923uPwbBZFjjGgGUA6NLw09EwE0CqkOc4q9oUmW1yo/edit?usp=sharing"",""เพชรบูรณ์!I89"")"),2)</f>
        <v>2</v>
      </c>
      <c r="J164" s="283">
        <f ca="1">IFERROR(__xludf.DUMMYFUNCTION("IMPORTRANGE(""https://docs.google.com/spreadsheets/d/11923uPwbBZFjjGgGUA6NLw09EwE0CqkOc4q9oUmW1yo/edit?usp=sharing"",""เพชรบูรณ์!J89"")"),2)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IFERROR(__xludf.DUMMYFUNCTION("IMPORTRANGE(""https://docs.google.com/spreadsheets/d/11923uPwbBZFjjGgGUA6NLw09EwE0CqkOc4q9oUmW1yo/edit?usp=sharing"",""เพชรบูรณ์!J100"")"),0)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IFERROR(__xludf.DUMMYFUNCTION("IMPORTRANGE(""https://docs.google.com/spreadsheets/d/11923uPwbBZFjjGgGUA6NLw09EwE0CqkOc4q9oUmW1yo/edit?usp=sharing"",""เพชรบูรณ์!I101"")"),2)</f>
        <v>2</v>
      </c>
      <c r="J176" s="283">
        <f ca="1">IFERROR(__xludf.DUMMYFUNCTION("IMPORTRANGE(""https://docs.google.com/spreadsheets/d/11923uPwbBZFjjGgGUA6NLw09EwE0CqkOc4q9oUmW1yo/edit?usp=sharing"",""เพชรบูรณ์!J101"")"),1)</f>
        <v>1</v>
      </c>
      <c r="K176" s="284">
        <f ca="1">IF(I176&gt;0,J176*100/I176,0)</f>
        <v>50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3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3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IFERROR(__xludf.DUMMYFUNCTION("IMPORTRANGE(""https://docs.google.com/spreadsheets/d/11923uPwbBZFjjGgGUA6NLw09EwE0CqkOc4q9oUmW1yo/edit?usp=sharing"",""เพชรบูรณ์!J113"")"),0)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IFERROR(__xludf.DUMMYFUNCTION("IMPORTRANGE(""https://docs.google.com/spreadsheets/d/11923uPwbBZFjjGgGUA6NLw09EwE0CqkOc4q9oUmW1yo/edit?usp=sharing"",""เพชรบูรณ์!I114"")"),128000)</f>
        <v>128000</v>
      </c>
      <c r="J189" s="283">
        <f ca="1">IFERROR(__xludf.DUMMYFUNCTION("IMPORTRANGE(""https://docs.google.com/spreadsheets/d/11923uPwbBZFjjGgGUA6NLw09EwE0CqkOc4q9oUmW1yo/edit?usp=sharing"",""เพชรบูรณ์!J114"")"),0)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IFERROR(__xludf.DUMMYFUNCTION("IMPORTRANGE(""https://docs.google.com/spreadsheets/d/11923uPwbBZFjjGgGUA6NLw09EwE0CqkOc4q9oUmW1yo/edit?usp=sharing"",""เพชรบูรณ์!J128"")"),0)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IFERROR(__xludf.DUMMYFUNCTION("IMPORTRANGE(""https://docs.google.com/spreadsheets/d/11923uPwbBZFjjGgGUA6NLw09EwE0CqkOc4q9oUmW1yo/edit?usp=sharing"",""เพชรบูรณ์!I129"")"),0)</f>
        <v>0</v>
      </c>
      <c r="J204" s="283">
        <f ca="1">IFERROR(__xludf.DUMMYFUNCTION("IMPORTRANGE(""https://docs.google.com/spreadsheets/d/11923uPwbBZFjjGgGUA6NLw09EwE0CqkOc4q9oUmW1yo/edit?usp=sharing"",""เพชรบูรณ์!J129"")"),0)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IFERROR(__xludf.DUMMYFUNCTION("IMPORTRANGE(""https://docs.google.com/spreadsheets/d/11923uPwbBZFjjGgGUA6NLw09EwE0CqkOc4q9oUmW1yo/edit?usp=sharing"",""เพชรบูรณ์!J143"")"),0)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IFERROR(__xludf.DUMMYFUNCTION("IMPORTRANGE(""https://docs.google.com/spreadsheets/d/11923uPwbBZFjjGgGUA6NLw09EwE0CqkOc4q9oUmW1yo/edit?usp=sharing"",""เพชรบูรณ์!I144"")"),15)</f>
        <v>15</v>
      </c>
      <c r="J219" s="266">
        <f ca="1">IFERROR(__xludf.DUMMYFUNCTION("IMPORTRANGE(""https://docs.google.com/spreadsheets/d/11923uPwbBZFjjGgGUA6NLw09EwE0CqkOc4q9oUmW1yo/edit?usp=sharing"",""เพชรบูรณ์!J144"")"),15)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IFERROR(__xludf.DUMMYFUNCTION("IMPORTRANGE(""https://docs.google.com/spreadsheets/d/11923uPwbBZFjjGgGUA6NLw09EwE0CqkOc4q9oUmW1yo/edit?usp=sharing"",""เพชรบูรณ์!I149"")"),15)</f>
        <v>15</v>
      </c>
      <c r="J229" s="266">
        <f ca="1">IFERROR(__xludf.DUMMYFUNCTION("IMPORTRANGE(""https://docs.google.com/spreadsheets/d/11923uPwbBZFjjGgGUA6NLw09EwE0CqkOc4q9oUmW1yo/edit?usp=sharing"",""เพชรบูรณ์!J149"")"),15)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IFERROR(__xludf.DUMMYFUNCTION("IMPORTRANGE(""https://docs.google.com/spreadsheets/d/11923uPwbBZFjjGgGUA6NLw09EwE0CqkOc4q9oUmW1yo/edit?usp=sharing"",""เพชรบูรณ์!J157"")"),0)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IFERROR(__xludf.DUMMYFUNCTION("IMPORTRANGE(""https://docs.google.com/spreadsheets/d/11923uPwbBZFjjGgGUA6NLw09EwE0CqkOc4q9oUmW1yo/edit?usp=sharing"",""เพชรบูรณ์!I158"")"),0)</f>
        <v>0</v>
      </c>
      <c r="J238" s="266">
        <f ca="1">IFERROR(__xludf.DUMMYFUNCTION("IMPORTRANGE(""https://docs.google.com/spreadsheets/d/11923uPwbBZFjjGgGUA6NLw09EwE0CqkOc4q9oUmW1yo/edit?usp=sharing"",""เพชรบูรณ์!J158"")"),0)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IFERROR(__xludf.DUMMYFUNCTION("IMPORTRANGE(""https://docs.google.com/spreadsheets/d/11923uPwbBZFjjGgGUA6NLw09EwE0CqkOc4q9oUmW1yo/edit?usp=sharing"",""เพชรบูรณ์!J166"")"),0)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IFERROR(__xludf.DUMMYFUNCTION("IMPORTRANGE(""https://docs.google.com/spreadsheets/d/11923uPwbBZFjjGgGUA6NLw09EwE0CqkOc4q9oUmW1yo/edit?usp=sharing"",""เพชรบูรณ์!I169"")"),25)</f>
        <v>25</v>
      </c>
      <c r="J249" s="315">
        <f ca="1">IFERROR(__xludf.DUMMYFUNCTION("IMPORTRANGE(""https://docs.google.com/spreadsheets/d/11923uPwbBZFjjGgGUA6NLw09EwE0CqkOc4q9oUmW1yo/edit?usp=sharing"",""เพชรบูรณ์!J169"")"),25)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91624</v>
      </c>
      <c r="O250" s="151">
        <f t="shared" ref="O250:O252" ca="1" si="78">IF(L250&gt;0,N250*100/L250,0)</f>
        <v>46.042211055276383</v>
      </c>
      <c r="P250" s="151">
        <f t="shared" ref="P250:P252" ca="1" si="79">IF(M250&gt;0,N250*100/M250,0)</f>
        <v>51.764971751412432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91624</v>
      </c>
      <c r="O252" s="156">
        <f t="shared" ca="1" si="78"/>
        <v>46.042211055276383</v>
      </c>
      <c r="P252" s="156">
        <f t="shared" ca="1" si="79"/>
        <v>51.764971751412432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IFERROR(__xludf.DUMMYFUNCTION("IMPORTRANGE(""https://docs.google.com/spreadsheets/d/1Yj_ptqi66GCucihVvJfMjLAmec39IyEx_6qawtMGysU/edit?usp=sharing"",""สบก!CC29"")"),91624)</f>
        <v>91624</v>
      </c>
      <c r="O254" s="168">
        <f ca="1">IF(L254&gt;0,N254*100/L254,0)</f>
        <v>46.042211055276383</v>
      </c>
      <c r="P254" s="168">
        <f ca="1">IF(M254&gt;0,N254*100/M254,0)</f>
        <v>51.764971751412432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IFERROR(__xludf.DUMMYFUNCTION("IMPORTRANGE(""https://docs.google.com/spreadsheets/d/11923uPwbBZFjjGgGUA6NLw09EwE0CqkOc4q9oUmW1yo/edit?usp=sharing"",""เพชรบูรณ์!J184"")"),0)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IFERROR(__xludf.DUMMYFUNCTION("IMPORTRANGE(""https://docs.google.com/spreadsheets/d/11923uPwbBZFjjGgGUA6NLw09EwE0CqkOc4q9oUmW1yo/edit?usp=sharing"",""เพชรบูรณ์!I185"")"),20)</f>
        <v>20</v>
      </c>
      <c r="J270" s="315">
        <f ca="1">IFERROR(__xludf.DUMMYFUNCTION("IMPORTRANGE(""https://docs.google.com/spreadsheets/d/11923uPwbBZFjjGgGUA6NLw09EwE0CqkOc4q9oUmW1yo/edit?usp=sharing"",""เพชรบูรณ์!J185"")"),20)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IFERROR(__xludf.DUMMYFUNCTION("IMPORTRANGE(""https://docs.google.com/spreadsheets/d/11923uPwbBZFjjGgGUA6NLw09EwE0CqkOc4q9oUmW1yo/edit?usp=sharing"",""เพชรบูรณ์!I199"")"),0)</f>
        <v>0</v>
      </c>
      <c r="J289" s="315">
        <f ca="1">IFERROR(__xludf.DUMMYFUNCTION("IMPORTRANGE(""https://docs.google.com/spreadsheets/d/11923uPwbBZFjjGgGUA6NLw09EwE0CqkOc4q9oUmW1yo/edit?usp=sharing"",""เพชรบูรณ์!J199"")"),0)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IFERROR(__xludf.DUMMYFUNCTION("IMPORTRANGE(""https://docs.google.com/spreadsheets/d/11923uPwbBZFjjGgGUA6NLw09EwE0CqkOc4q9oUmW1yo/edit?usp=sharing"",""เพชรบูรณ์!J213"")"),0)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IFERROR(__xludf.DUMMYFUNCTION("IMPORTRANGE(""https://docs.google.com/spreadsheets/d/11923uPwbBZFjjGgGUA6NLw09EwE0CqkOc4q9oUmW1yo/edit?usp=sharing"",""เพชรบูรณ์!I214"")"),0)</f>
        <v>0</v>
      </c>
      <c r="J309" s="332">
        <f ca="1">IFERROR(__xludf.DUMMYFUNCTION("IMPORTRANGE(""https://docs.google.com/spreadsheets/d/11923uPwbBZFjjGgGUA6NLw09EwE0CqkOc4q9oUmW1yo/edit?usp=sharing"",""เพชรบูรณ์!J214"")"),0)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IFERROR(__xludf.DUMMYFUNCTION("IMPORTRANGE(""https://docs.google.com/spreadsheets/d/11923uPwbBZFjjGgGUA6NLw09EwE0CqkOc4q9oUmW1yo/edit?usp=sharing"",""เพชรบูรณ์!J226"")"),0)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IFERROR(__xludf.DUMMYFUNCTION("IMPORTRANGE(""https://docs.google.com/spreadsheets/d/11923uPwbBZFjjGgGUA6NLw09EwE0CqkOc4q9oUmW1yo/edit?usp=sharing"",""เพชรบูรณ์!I228"")"),610)</f>
        <v>610</v>
      </c>
      <c r="J328" s="338">
        <f ca="1">IFERROR(__xludf.DUMMYFUNCTION("IMPORTRANGE(""https://docs.google.com/spreadsheets/d/11923uPwbBZFjjGgGUA6NLw09EwE0CqkOc4q9oUmW1yo/edit?usp=sharing"",""เพชรบูรณ์!J228"")"),105)</f>
        <v>105</v>
      </c>
      <c r="K328" s="316">
        <f ca="1">IF(I328&gt;0,J328*100/I328,0)</f>
        <v>17.21311475409836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878860</v>
      </c>
      <c r="N329" s="152">
        <f t="shared" ca="1" si="98"/>
        <v>669513</v>
      </c>
      <c r="O329" s="151">
        <f t="shared" ref="O329:O331" ca="1" si="99">IF(L329&gt;0,N329*100/L329,0)</f>
        <v>55.343544893944156</v>
      </c>
      <c r="P329" s="151">
        <f t="shared" ref="P329:P331" ca="1" si="100">IF(M329&gt;0,N329*100/M329,0)</f>
        <v>76.17971007896594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878860</v>
      </c>
      <c r="N331" s="88">
        <f t="shared" ca="1" si="102"/>
        <v>669513</v>
      </c>
      <c r="O331" s="156">
        <f t="shared" ca="1" si="99"/>
        <v>55.343544893944156</v>
      </c>
      <c r="P331" s="156">
        <f t="shared" ca="1" si="100"/>
        <v>76.17971007896594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IFERROR(__xludf.DUMMYFUNCTION("IMPORTRANGE(""https://docs.google.com/spreadsheets/d/1Yj_ptqi66GCucihVvJfMjLAmec39IyEx_6qawtMGysU/edit?usp=sharing"",""สบก!DL29"")"),814060)</f>
        <v>814060</v>
      </c>
      <c r="N333" s="168">
        <f ca="1">IFERROR(__xludf.DUMMYFUNCTION("IMPORTRANGE(""https://docs.google.com/spreadsheets/d/1Yj_ptqi66GCucihVvJfMjLAmec39IyEx_6qawtMGysU/edit?usp=sharing"",""สบก!DM29"")"),604713)</f>
        <v>604713</v>
      </c>
      <c r="O333" s="168">
        <f ca="1">IF(L333&gt;0,N333*100/L333,0)</f>
        <v>52.816130102887485</v>
      </c>
      <c r="P333" s="168">
        <f ca="1">IF(M333&gt;0,N333*100/M333,0)</f>
        <v>74.283590890106382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IFERROR(__xludf.DUMMYFUNCTION("IMPORTRANGE(""https://docs.google.com/spreadsheets/d/11923uPwbBZFjjGgGUA6NLw09EwE0CqkOc4q9oUmW1yo/edit?usp=sharing"",""เพชรบูรณ์!J234"")"),241)</f>
        <v>241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IFERROR(__xludf.DUMMYFUNCTION("IMPORTRANGE(""https://docs.google.com/spreadsheets/d/11923uPwbBZFjjGgGUA6NLw09EwE0CqkOc4q9oUmW1yo/edit?usp=sharing"",""เพชรบูรณ์!J235"")"),2636.54)</f>
        <v>2636.54</v>
      </c>
      <c r="K340" s="341">
        <f t="shared" ca="1" si="103"/>
        <v>44.536148648648648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IFERROR(__xludf.DUMMYFUNCTION("IMPORTRANGE(""https://docs.google.com/spreadsheets/d/11923uPwbBZFjjGgGUA6NLw09EwE0CqkOc4q9oUmW1yo/edit?usp=sharing"",""เพชรบูรณ์!J236"")"),362)</f>
        <v>362</v>
      </c>
      <c r="K341" s="341">
        <f t="shared" ca="1" si="103"/>
        <v>59.344262295081968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IFERROR(__xludf.DUMMYFUNCTION("IMPORTRANGE(""https://docs.google.com/spreadsheets/d/11923uPwbBZFjjGgGUA6NLw09EwE0CqkOc4q9oUmW1yo/edit?usp=sharing"",""เพชรบูรณ์!J237"")"),5089.63999999999)</f>
        <v>5089.6399999999903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1">
        <f t="shared" ca="1" si="103"/>
        <v>6.2295081967213113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IFERROR(__xludf.DUMMYFUNCTION("IMPORTRANGE(""https://docs.google.com/spreadsheets/d/11923uPwbBZFjjGgGUA6NLw09EwE0CqkOc4q9oUmW1yo/edit?usp=sharing"",""เพชรบูรณ์!J240"")"),105)</f>
        <v>105</v>
      </c>
      <c r="K345" s="341">
        <f t="shared" ca="1" si="103"/>
        <v>17.21311475409836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IFERROR(__xludf.DUMMYFUNCTION("IMPORTRANGE(""https://docs.google.com/spreadsheets/d/11923uPwbBZFjjGgGUA6NLw09EwE0CqkOc4q9oUmW1yo/edit?usp=sharing"",""เพชรบูรณ์!J241"")"),1593.84)</f>
        <v>1593.84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IFERROR(__xludf.DUMMYFUNCTION("IMPORTRANGE(""https://docs.google.com/spreadsheets/d/11923uPwbBZFjjGgGUA6NLw09EwE0CqkOc4q9oUmW1yo/edit?usp=sharing"",""เพชรบูรณ์!L242"")"),3172956)</f>
        <v>3172956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IFERROR(__xludf.DUMMYFUNCTION("IMPORTRANGE(""https://docs.google.com/spreadsheets/d/11923uPwbBZFjjGgGUA6NLw09EwE0CqkOc4q9oUmW1yo/edit?usp=sharing"",""เพชรบูรณ์!M242"")"),1090173.96)</f>
        <v>1090173.96</v>
      </c>
      <c r="O347" s="357">
        <f ca="1">+IF(L347&gt;0,N347*100/L347,0)</f>
        <v>34.358306891113521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IFERROR(__xludf.DUMMYFUNCTION("IMPORTRANGE(""https://docs.google.com/spreadsheets/d/11923uPwbBZFjjGgGUA6NLw09EwE0CqkOc4q9oUmW1yo/edit?usp=sharing"",""เพชรบูรณ์!M244"")"),217440)</f>
        <v>217440</v>
      </c>
      <c r="O349" s="372">
        <f ca="1">+IF(L349&gt;0,N349*100/L349,0)</f>
        <v>32.740577898905336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IFERROR(__xludf.DUMMYFUNCTION("IMPORTRANGE(""https://docs.google.com/spreadsheets/d/11923uPwbBZFjjGgGUA6NLw09EwE0CqkOc4q9oUmW1yo/edit?usp=sharing"",""เพชรบูรณ์!M247"")"),217440)</f>
        <v>217440</v>
      </c>
      <c r="O352" s="165">
        <f t="shared" ca="1" si="105"/>
        <v>32.740577898905336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IFERROR(__xludf.DUMMYFUNCTION("IMPORTRANGE(""https://docs.google.com/spreadsheets/d/11923uPwbBZFjjGgGUA6NLw09EwE0CqkOc4q9oUmW1yo/edit?usp=sharing"",""เพชรบูรณ์!M249"")"),217440)</f>
        <v>217440</v>
      </c>
      <c r="O354" s="168">
        <f t="shared" ca="1" si="105"/>
        <v>32.740577898905336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IFERROR(__xludf.DUMMYFUNCTION("IMPORTRANGE(""https://docs.google.com/spreadsheets/d/11923uPwbBZFjjGgGUA6NLw09EwE0CqkOc4q9oUmW1yo/edit?usp=sharing"",""เพชรบูรณ์!M250"")"),117510)</f>
        <v>117510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IFERROR(__xludf.DUMMYFUNCTION("IMPORTRANGE(""https://docs.google.com/spreadsheets/d/11923uPwbBZFjjGgGUA6NLw09EwE0CqkOc4q9oUmW1yo/edit?usp=sharing"",""เพชรบูรณ์!M252"")"),65248)</f>
        <v>65248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IFERROR(__xludf.DUMMYFUNCTION("IMPORTRANGE(""https://docs.google.com/spreadsheets/d/11923uPwbBZFjjGgGUA6NLw09EwE0CqkOc4q9oUmW1yo/edit?usp=sharing"",""เพชรบูรณ์!M253"")"),34682)</f>
        <v>34682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IFERROR(__xludf.DUMMYFUNCTION("IMPORTRANGE(""https://docs.google.com/spreadsheets/d/11923uPwbBZFjjGgGUA6NLw09EwE0CqkOc4q9oUmW1yo/edit?usp=sharing"",""เพชรบูรณ์!M275"")"),247921)</f>
        <v>247921</v>
      </c>
      <c r="O380" s="372">
        <f ca="1">+IF(L380&gt;0,N380*100/L380,0)</f>
        <v>24.104635787344922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IFERROR(__xludf.DUMMYFUNCTION("IMPORTRANGE(""https://docs.google.com/spreadsheets/d/11923uPwbBZFjjGgGUA6NLw09EwE0CqkOc4q9oUmW1yo/edit?usp=sharing"",""เพชรบูรณ์!M278"")"),247921)</f>
        <v>247921</v>
      </c>
      <c r="O383" s="165">
        <f t="shared" ca="1" si="109"/>
        <v>24.104635787344922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IFERROR(__xludf.DUMMYFUNCTION("IMPORTRANGE(""https://docs.google.com/spreadsheets/d/11923uPwbBZFjjGgGUA6NLw09EwE0CqkOc4q9oUmW1yo/edit?usp=sharing"",""เพชรบูรณ์!M280"")"),247921)</f>
        <v>247921</v>
      </c>
      <c r="O385" s="168">
        <f t="shared" ca="1" si="109"/>
        <v>24.104635787344922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IFERROR(__xludf.DUMMYFUNCTION("IMPORTRANGE(""https://docs.google.com/spreadsheets/d/11923uPwbBZFjjGgGUA6NLw09EwE0CqkOc4q9oUmW1yo/edit?usp=sharing"",""เพชรบูรณ์!M281"")"),163028)</f>
        <v>163028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IFERROR(__xludf.DUMMYFUNCTION("IMPORTRANGE(""https://docs.google.com/spreadsheets/d/11923uPwbBZFjjGgGUA6NLw09EwE0CqkOc4q9oUmW1yo/edit?usp=sharing"",""เพชรบูรณ์!M283"")"),65248)</f>
        <v>65248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IFERROR(__xludf.DUMMYFUNCTION("IMPORTRANGE(""https://docs.google.com/spreadsheets/d/11923uPwbBZFjjGgGUA6NLw09EwE0CqkOc4q9oUmW1yo/edit?usp=sharing"",""เพชรบูรณ์!M284"")"),19645)</f>
        <v>19645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IFERROR(__xludf.DUMMYFUNCTION("IMPORTRANGE(""https://docs.google.com/spreadsheets/d/11923uPwbBZFjjGgGUA6NLw09EwE0CqkOc4q9oUmW1yo/edit?usp=sharing"",""เพชรบูรณ์!J296"")"),0)</f>
        <v>0</v>
      </c>
      <c r="K401" s="371">
        <f t="shared" ref="K401:K402" ca="1" si="111">IF(I401&gt;0,J401*100/I401,0)</f>
        <v>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IFERROR(__xludf.DUMMYFUNCTION("IMPORTRANGE(""https://docs.google.com/spreadsheets/d/11923uPwbBZFjjGgGUA6NLw09EwE0CqkOc4q9oUmW1yo/edit?usp=sharing"",""เพชรบูรณ์!M296"")"),152125)</f>
        <v>152125</v>
      </c>
      <c r="O401" s="372">
        <f ca="1">+IF(L401&gt;0,N401*100/L401,0)</f>
        <v>62.208636623865218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IFERROR(__xludf.DUMMYFUNCTION("IMPORTRANGE(""https://docs.google.com/spreadsheets/d/11923uPwbBZFjjGgGUA6NLw09EwE0CqkOc4q9oUmW1yo/edit?usp=sharing"",""เพชรบูรณ์!M299"")"),152125)</f>
        <v>152125</v>
      </c>
      <c r="O404" s="168">
        <f t="shared" ca="1" si="112"/>
        <v>62.208636623865218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IFERROR(__xludf.DUMMYFUNCTION("IMPORTRANGE(""https://docs.google.com/spreadsheets/d/11923uPwbBZFjjGgGUA6NLw09EwE0CqkOc4q9oUmW1yo/edit?usp=sharing"",""เพชรบูรณ์!M301"")"),152125)</f>
        <v>152125</v>
      </c>
      <c r="O406" s="168">
        <f t="shared" ca="1" si="112"/>
        <v>62.208636623865218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IFERROR(__xludf.DUMMYFUNCTION("IMPORTRANGE(""https://docs.google.com/spreadsheets/d/11923uPwbBZFjjGgGUA6NLw09EwE0CqkOc4q9oUmW1yo/edit?usp=sharing"",""เพชรบูรณ์!M302"")"),107405)</f>
        <v>107405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IFERROR(__xludf.DUMMYFUNCTION("IMPORTRANGE(""https://docs.google.com/spreadsheets/d/11923uPwbBZFjjGgGUA6NLw09EwE0CqkOc4q9oUmW1yo/edit?usp=sharing"",""เพชรบูรณ์!M303"")"),37500)</f>
        <v>37500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IFERROR(__xludf.DUMMYFUNCTION("IMPORTRANGE(""https://docs.google.com/spreadsheets/d/11923uPwbBZFjjGgGUA6NLw09EwE0CqkOc4q9oUmW1yo/edit?usp=sharing"",""เพชรบูรณ์!M305"")"),7220)</f>
        <v>7220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1">
        <f t="shared" ref="O435:O439" ca="1" si="114">+IF(L435&gt;0,N435*100/L435,0)</f>
        <v>73.005864197530869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68">
        <f t="shared" ca="1" si="114"/>
        <v>73.005864197530869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68">
        <f t="shared" ca="1" si="114"/>
        <v>73.005864197530869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IFERROR(__xludf.DUMMYFUNCTION("IMPORTRANGE(""https://docs.google.com/spreadsheets/d/11923uPwbBZFjjGgGUA6NLw09EwE0CqkOc4q9oUmW1yo/edit?usp=sharing"",""เพชรบูรณ์!M338"")"),25110)</f>
        <v>25110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IFERROR(__xludf.DUMMYFUNCTION("IMPORTRANGE(""https://docs.google.com/spreadsheets/d/11923uPwbBZFjjGgGUA6NLw09EwE0CqkOc4q9oUmW1yo/edit?usp=sharing"",""เพชรบูรณ์!L350"")"),527976)</f>
        <v>527976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IFERROR(__xludf.DUMMYFUNCTION("IMPORTRANGE(""https://docs.google.com/spreadsheets/d/11923uPwbBZFjjGgGUA6NLw09EwE0CqkOc4q9oUmW1yo/edit?usp=sharing"",""เพชรบูรณ์!M350"")"),100490)</f>
        <v>100490</v>
      </c>
      <c r="O455" s="372">
        <f t="shared" ref="O455:O459" ca="1" si="116">+IF(L455&gt;0,N455*100/L455,0)</f>
        <v>19.033062108883737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IFERROR(__xludf.DUMMYFUNCTION("IMPORTRANGE(""https://docs.google.com/spreadsheets/d/11923uPwbBZFjjGgGUA6NLw09EwE0CqkOc4q9oUmW1yo/edit?usp=sharing"",""เพชรบูรณ์!L352"")"),527976)</f>
        <v>527976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IFERROR(__xludf.DUMMYFUNCTION("IMPORTRANGE(""https://docs.google.com/spreadsheets/d/11923uPwbBZFjjGgGUA6NLw09EwE0CqkOc4q9oUmW1yo/edit?usp=sharing"",""เพชรบูรณ์!M352"")"),100490)</f>
        <v>100490</v>
      </c>
      <c r="O457" s="168">
        <f t="shared" ca="1" si="116"/>
        <v>19.033062108883737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IFERROR(__xludf.DUMMYFUNCTION("IMPORTRANGE(""https://docs.google.com/spreadsheets/d/11923uPwbBZFjjGgGUA6NLw09EwE0CqkOc4q9oUmW1yo/edit?usp=sharing"",""เพชรบูรณ์!L354"")"),527976)</f>
        <v>527976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IFERROR(__xludf.DUMMYFUNCTION("IMPORTRANGE(""https://docs.google.com/spreadsheets/d/11923uPwbBZFjjGgGUA6NLw09EwE0CqkOc4q9oUmW1yo/edit?usp=sharing"",""เพชรบูรณ์!M354"")"),100490)</f>
        <v>100490</v>
      </c>
      <c r="O459" s="168">
        <f t="shared" ca="1" si="116"/>
        <v>19.033062108883737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IFERROR(__xludf.DUMMYFUNCTION("IMPORTRANGE(""https://docs.google.com/spreadsheets/d/11923uPwbBZFjjGgGUA6NLw09EwE0CqkOc4q9oUmW1yo/edit?usp=sharing"",""เพชรบูรณ์!M358"")"),100490)</f>
        <v>100490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IFERROR(__xludf.DUMMYFUNCTION("IMPORTRANGE(""https://docs.google.com/spreadsheets/d/11923uPwbBZFjjGgGUA6NLw09EwE0CqkOc4q9oUmW1yo/edit?usp=sharing"",""เพชรบูรณ์!I359"")"),55704)</f>
        <v>55704</v>
      </c>
      <c r="J464" s="266">
        <f ca="1">IFERROR(__xludf.DUMMYFUNCTION("IMPORTRANGE(""https://docs.google.com/spreadsheets/d/11923uPwbBZFjjGgGUA6NLw09EwE0CqkOc4q9oUmW1yo/edit?usp=sharing"",""เพชรบูรณ์!J359"")"),0)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IFERROR(__xludf.DUMMYFUNCTION("IMPORTRANGE(""https://docs.google.com/spreadsheets/d/11923uPwbBZFjjGgGUA6NLw09EwE0CqkOc4q9oUmW1yo/edit?usp=sharing"",""เพชรบูรณ์!I411"")"),0)</f>
        <v>0</v>
      </c>
      <c r="J516" s="266">
        <f ca="1">IFERROR(__xludf.DUMMYFUNCTION("IMPORTRANGE(""https://docs.google.com/spreadsheets/d/11923uPwbBZFjjGgGUA6NLw09EwE0CqkOc4q9oUmW1yo/edit?usp=sharing"",""เพชรบูรณ์!J411"")"),0)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IFERROR(__xludf.DUMMYFUNCTION("IMPORTRANGE(""https://docs.google.com/spreadsheets/d/11923uPwbBZFjjGgGUA6NLw09EwE0CqkOc4q9oUmW1yo/edit?usp=sharing"",""เพชรบูรณ์!I412"")"),0)</f>
        <v>0</v>
      </c>
      <c r="J517" s="283">
        <f ca="1">IFERROR(__xludf.DUMMYFUNCTION("IMPORTRANGE(""https://docs.google.com/spreadsheets/d/11923uPwbBZFjjGgGUA6NLw09EwE0CqkOc4q9oUmW1yo/edit?usp=sharing"",""เพชรบูรณ์!J412"")"),0)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IFERROR(__xludf.DUMMYFUNCTION("IMPORTRANGE(""https://docs.google.com/spreadsheets/d/11923uPwbBZFjjGgGUA6NLw09EwE0CqkOc4q9oUmW1yo/edit?usp=sharing"",""เพชรบูรณ์!I413"")"),0)</f>
        <v>0</v>
      </c>
      <c r="J518" s="283">
        <f ca="1">IFERROR(__xludf.DUMMYFUNCTION("IMPORTRANGE(""https://docs.google.com/spreadsheets/d/11923uPwbBZFjjGgGUA6NLw09EwE0CqkOc4q9oUmW1yo/edit?usp=sharing"",""เพชรบูรณ์!J413"")"),0)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IFERROR(__xludf.DUMMYFUNCTION("IMPORTRANGE(""https://docs.google.com/spreadsheets/d/11923uPwbBZFjjGgGUA6NLw09EwE0CqkOc4q9oUmW1yo/edit?usp=sharing"",""เพชรบูรณ์!I420"")"),0)</f>
        <v>0</v>
      </c>
      <c r="J525" s="283">
        <f ca="1">IFERROR(__xludf.DUMMYFUNCTION("IMPORTRANGE(""https://docs.google.com/spreadsheets/d/11923uPwbBZFjjGgGUA6NLw09EwE0CqkOc4q9oUmW1yo/edit?usp=sharing"",""เพชรบูรณ์!J420"")"),0)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IFERROR(__xludf.DUMMYFUNCTION("IMPORTRANGE(""https://docs.google.com/spreadsheets/d/11923uPwbBZFjjGgGUA6NLw09EwE0CqkOc4q9oUmW1yo/edit?usp=sharing"",""เพชรบูรณ์!I421"")"),0)</f>
        <v>0</v>
      </c>
      <c r="J526" s="283">
        <f ca="1">IFERROR(__xludf.DUMMYFUNCTION("IMPORTRANGE(""https://docs.google.com/spreadsheets/d/11923uPwbBZFjjGgGUA6NLw09EwE0CqkOc4q9oUmW1yo/edit?usp=sharing"",""เพชรบูรณ์!J421"")"),0)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IFERROR(__xludf.DUMMYFUNCTION("IMPORTRANGE(""https://docs.google.com/spreadsheets/d/11923uPwbBZFjjGgGUA6NLw09EwE0CqkOc4q9oUmW1yo/edit?usp=sharing"",""เพชรบูรณ์!J459"")"),5748)</f>
        <v>5748</v>
      </c>
      <c r="K564" s="371">
        <f ca="1">IF(I564&gt;0,J564*100/I564,0)</f>
        <v>149.2987012987013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IFERROR(__xludf.DUMMYFUNCTION("IMPORTRANGE(""https://docs.google.com/spreadsheets/d/11923uPwbBZFjjGgGUA6NLw09EwE0CqkOc4q9oUmW1yo/edit?usp=sharing"",""เพชรบูรณ์!M459"")"),86521.4599999999)</f>
        <v>86521.459999999905</v>
      </c>
      <c r="O564" s="372">
        <f t="shared" ref="O564:O568" ca="1" si="122">+IF(L564&gt;0,N564*100/L564,0)</f>
        <v>55.039096692111897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IFERROR(__xludf.DUMMYFUNCTION("IMPORTRANGE(""https://docs.google.com/spreadsheets/d/11923uPwbBZFjjGgGUA6NLw09EwE0CqkOc4q9oUmW1yo/edit?usp=sharing"",""เพชรบูรณ์!M461"")"),86521.4599999999)</f>
        <v>86521.459999999905</v>
      </c>
      <c r="O566" s="168">
        <f t="shared" ca="1" si="122"/>
        <v>55.039096692111897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IFERROR(__xludf.DUMMYFUNCTION("IMPORTRANGE(""https://docs.google.com/spreadsheets/d/11923uPwbBZFjjGgGUA6NLw09EwE0CqkOc4q9oUmW1yo/edit?usp=sharing"",""เพชรบูรณ์!M463"")"),86521.4599999999)</f>
        <v>86521.459999999905</v>
      </c>
      <c r="O568" s="168">
        <f t="shared" ca="1" si="122"/>
        <v>55.039096692111897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IFERROR(__xludf.DUMMYFUNCTION("IMPORTRANGE(""https://docs.google.com/spreadsheets/d/11923uPwbBZFjjGgGUA6NLw09EwE0CqkOc4q9oUmW1yo/edit?usp=sharing"",""เพชรบูรณ์!M466"")"),65248)</f>
        <v>65248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IFERROR(__xludf.DUMMYFUNCTION("IMPORTRANGE(""https://docs.google.com/spreadsheets/d/11923uPwbBZFjjGgGUA6NLw09EwE0CqkOc4q9oUmW1yo/edit?usp=sharing"",""เพชรบูรณ์!M467"")"),21273.46)</f>
        <v>21273.46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IFERROR(__xludf.DUMMYFUNCTION("IMPORTRANGE(""https://docs.google.com/spreadsheets/d/11923uPwbBZFjjGgGUA6NLw09EwE0CqkOc4q9oUmW1yo/edit?usp=sharing"",""เพชรบูรณ์!J468"")"),5748)</f>
        <v>5748</v>
      </c>
      <c r="K573" s="201">
        <f ca="1">IF(I573&gt;0,J573*100/I573,0)</f>
        <v>149.2987012987013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IFERROR(__xludf.DUMMYFUNCTION("IMPORTRANGE(""https://docs.google.com/spreadsheets/d/11923uPwbBZFjjGgGUA6NLw09EwE0CqkOc4q9oUmW1yo/edit?usp=sharing"",""เพชรบูรณ์!J471"")"),514)</f>
        <v>514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IFERROR(__xludf.DUMMYFUNCTION("IMPORTRANGE(""https://docs.google.com/spreadsheets/d/11923uPwbBZFjjGgGUA6NLw09EwE0CqkOc4q9oUmW1yo/edit?usp=sharing"",""เพชรบูรณ์!J472"")"),5168)</f>
        <v>5168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IFERROR(__xludf.DUMMYFUNCTION("IMPORTRANGE(""https://docs.google.com/spreadsheets/d/11923uPwbBZFjjGgGUA6NLw09EwE0CqkOc4q9oUmW1yo/edit?usp=sharing"",""เพชรบูรณ์!J473"")"),2)</f>
        <v>2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IFERROR(__xludf.DUMMYFUNCTION("IMPORTRANGE(""https://docs.google.com/spreadsheets/d/11923uPwbBZFjjGgGUA6NLw09EwE0CqkOc4q9oUmW1yo/edit?usp=sharing"",""เพชรบูรณ์!J474"")"),64)</f>
        <v>64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IFERROR(__xludf.DUMMYFUNCTION("IMPORTRANGE(""https://docs.google.com/spreadsheets/d/11923uPwbBZFjjGgGUA6NLw09EwE0CqkOc4q9oUmW1yo/edit?usp=sharing"",""เพชรบูรณ์!J475"")"),27)</f>
        <v>27</v>
      </c>
      <c r="K580" s="371">
        <f ca="1">IF(I580&gt;0,J580*100/I580,0)</f>
        <v>9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IFERROR(__xludf.DUMMYFUNCTION("IMPORTRANGE(""https://docs.google.com/spreadsheets/d/11923uPwbBZFjjGgGUA6NLw09EwE0CqkOc4q9oUmW1yo/edit?usp=sharing"",""เพชรบูรณ์!M475"")"),149796)</f>
        <v>149796</v>
      </c>
      <c r="O580" s="372">
        <f t="shared" ref="O580:O584" ca="1" si="124">+IF(L580&gt;0,N580*100/L580,0)</f>
        <v>43.175097276264594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IFERROR(__xludf.DUMMYFUNCTION("IMPORTRANGE(""https://docs.google.com/spreadsheets/d/11923uPwbBZFjjGgGUA6NLw09EwE0CqkOc4q9oUmW1yo/edit?usp=sharing"",""เพชรบูรณ์!M477"")"),149796)</f>
        <v>149796</v>
      </c>
      <c r="O582" s="168">
        <f t="shared" ca="1" si="124"/>
        <v>43.175097276264594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IFERROR(__xludf.DUMMYFUNCTION("IMPORTRANGE(""https://docs.google.com/spreadsheets/d/11923uPwbBZFjjGgGUA6NLw09EwE0CqkOc4q9oUmW1yo/edit?usp=sharing"",""เพชรบูรณ์!M479"")"),149796)</f>
        <v>149796</v>
      </c>
      <c r="O584" s="168">
        <f t="shared" ca="1" si="124"/>
        <v>43.175097276264594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IFERROR(__xludf.DUMMYFUNCTION("IMPORTRANGE(""https://docs.google.com/spreadsheets/d/11923uPwbBZFjjGgGUA6NLw09EwE0CqkOc4q9oUmW1yo/edit?usp=sharing"",""เพชรบูรณ์!M482"")"),59026)</f>
        <v>59026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IFERROR(__xludf.DUMMYFUNCTION("IMPORTRANGE(""https://docs.google.com/spreadsheets/d/11923uPwbBZFjjGgGUA6NLw09EwE0CqkOc4q9oUmW1yo/edit?usp=sharing"",""เพชรบูรณ์!M483"")"),90770)</f>
        <v>90770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IFERROR(__xludf.DUMMYFUNCTION("IMPORTRANGE(""https://docs.google.com/spreadsheets/d/11923uPwbBZFjjGgGUA6NLw09EwE0CqkOc4q9oUmW1yo/edit?usp=sharing"",""เพชรบูรณ์!J484"")"),169)</f>
        <v>169</v>
      </c>
      <c r="K589" s="163">
        <f t="shared" ref="K589:K596" ca="1" si="125">IF(I589&gt;0,J589*100/I589,0)</f>
        <v>56.333333333333336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IFERROR(__xludf.DUMMYFUNCTION("IMPORTRANGE(""https://docs.google.com/spreadsheets/d/11923uPwbBZFjjGgGUA6NLw09EwE0CqkOc4q9oUmW1yo/edit?usp=sharing"",""เพชรบูรณ์!J485"")"),107)</f>
        <v>107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IFERROR(__xludf.DUMMYFUNCTION("IMPORTRANGE(""https://docs.google.com/spreadsheets/d/11923uPwbBZFjjGgGUA6NLw09EwE0CqkOc4q9oUmW1yo/edit?usp=sharing"",""เพชรบูรณ์!J486"")"),92)</f>
        <v>92</v>
      </c>
      <c r="K591" s="163">
        <f t="shared" ca="1" si="125"/>
        <v>30.666666666666668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IFERROR(__xludf.DUMMYFUNCTION("IMPORTRANGE(""https://docs.google.com/spreadsheets/d/11923uPwbBZFjjGgGUA6NLw09EwE0CqkOc4q9oUmW1yo/edit?usp=sharing"",""เพชรบูรณ์!J487"")"),51.09)</f>
        <v>51.09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IFERROR(__xludf.DUMMYFUNCTION("IMPORTRANGE(""https://docs.google.com/spreadsheets/d/11923uPwbBZFjjGgGUA6NLw09EwE0CqkOc4q9oUmW1yo/edit?usp=sharing"",""เพชรบูรณ์!J490"")"),27)</f>
        <v>27</v>
      </c>
      <c r="K595" s="163">
        <f t="shared" ca="1" si="125"/>
        <v>9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0">
        <f ca="1">IFERROR(__xludf.DUMMYFUNCTION("IMPORTRANGE(""https://docs.google.com/spreadsheets/d/11923uPwbBZFjjGgGUA6NLw09EwE0CqkOc4q9oUmW1yo/edit?usp=sharing"",""เพชรบูรณ์!J491"")"),14.75)</f>
        <v>14.75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0">
        <f ca="1">IFERROR(__xludf.DUMMYFUNCTION("IMPORTRANGE(""https://docs.google.com/spreadsheets/d/11923uPwbBZFjjGgGUA6NLw09EwE0CqkOc4q9oUmW1yo/edit?usp=sharing"",""เพชรบูรณ์!J523"")"),6255691.87)</f>
        <v>6255691.8700000001</v>
      </c>
      <c r="K628" s="341">
        <f t="shared" ref="K628:K635" ca="1" si="129">IF(I628&gt;0,J628*100/I628,0)</f>
        <v>31.25741648213523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IFERROR(__xludf.DUMMYFUNCTION("IMPORTRANGE(""https://docs.google.com/spreadsheets/d/11923uPwbBZFjjGgGUA6NLw09EwE0CqkOc4q9oUmW1yo/edit?usp=sharing"",""เพชรบูรณ์!I524"")"),654)</f>
        <v>654</v>
      </c>
      <c r="J629" s="340">
        <f ca="1">IFERROR(__xludf.DUMMYFUNCTION("IMPORTRANGE(""https://docs.google.com/spreadsheets/d/11923uPwbBZFjjGgGUA6NLw09EwE0CqkOc4q9oUmW1yo/edit?usp=sharing"",""เพชรบูรณ์!J524"")"),186)</f>
        <v>186</v>
      </c>
      <c r="K629" s="341">
        <f t="shared" ca="1" si="129"/>
        <v>28.440366972477065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0">
        <f ca="1">IFERROR(__xludf.DUMMYFUNCTION("IMPORTRANGE(""https://docs.google.com/spreadsheets/d/11923uPwbBZFjjGgGUA6NLw09EwE0CqkOc4q9oUmW1yo/edit?usp=sharing"",""เพชรบูรณ์!J525"")"),657085.1)</f>
        <v>657085.1</v>
      </c>
      <c r="K630" s="341">
        <f t="shared" ca="1" si="129"/>
        <v>2.3445575193020174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IFERROR(__xludf.DUMMYFUNCTION("IMPORTRANGE(""https://docs.google.com/spreadsheets/d/11923uPwbBZFjjGgGUA6NLw09EwE0CqkOc4q9oUmW1yo/edit?usp=sharing"",""เพชรบูรณ์!I526"")"),1029)</f>
        <v>1029</v>
      </c>
      <c r="J631" s="340">
        <f ca="1">IFERROR(__xludf.DUMMYFUNCTION("IMPORTRANGE(""https://docs.google.com/spreadsheets/d/11923uPwbBZFjjGgGUA6NLw09EwE0CqkOc4q9oUmW1yo/edit?usp=sharing"",""เพชรบูรณ์!J526"")"),201)</f>
        <v>201</v>
      </c>
      <c r="K631" s="341">
        <f t="shared" ca="1" si="129"/>
        <v>19.533527696793001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0">
        <f ca="1">IFERROR(__xludf.DUMMYFUNCTION("IMPORTRANGE(""https://docs.google.com/spreadsheets/d/11923uPwbBZFjjGgGUA6NLw09EwE0CqkOc4q9oUmW1yo/edit?usp=sharing"",""เพชรบูรณ์!J527"")"),250222.64)</f>
        <v>250222.64</v>
      </c>
      <c r="K632" s="341">
        <f t="shared" ca="1" si="129"/>
        <v>9.4698159481099236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IFERROR(__xludf.DUMMYFUNCTION("IMPORTRANGE(""https://docs.google.com/spreadsheets/d/11923uPwbBZFjjGgGUA6NLw09EwE0CqkOc4q9oUmW1yo/edit?usp=sharing"",""เพชรบูรณ์!I528"")"),133)</f>
        <v>133</v>
      </c>
      <c r="J633" s="340">
        <f ca="1">IFERROR(__xludf.DUMMYFUNCTION("IMPORTRANGE(""https://docs.google.com/spreadsheets/d/11923uPwbBZFjjGgGUA6NLw09EwE0CqkOc4q9oUmW1yo/edit?usp=sharing"",""เพชรบูรณ์!J528"")"),59)</f>
        <v>59</v>
      </c>
      <c r="K633" s="341">
        <f t="shared" ca="1" si="129"/>
        <v>44.360902255639097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0">
        <f ca="1">IFERROR(__xludf.DUMMYFUNCTION("IMPORTRANGE(""https://docs.google.com/spreadsheets/d/11923uPwbBZFjjGgGUA6NLw09EwE0CqkOc4q9oUmW1yo/edit?usp=sharing"",""เพชรบูรณ์!J529"")"),4694000)</f>
        <v>4694000</v>
      </c>
      <c r="K634" s="341">
        <f t="shared" ca="1" si="129"/>
        <v>39.116666666666667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IFERROR(__xludf.DUMMYFUNCTION("IMPORTRANGE(""https://docs.google.com/spreadsheets/d/11923uPwbBZFjjGgGUA6NLw09EwE0CqkOc4q9oUmW1yo/edit?usp=sharing"",""เพชรบูรณ์!J530"")"),138)</f>
        <v>138</v>
      </c>
      <c r="K635" s="486">
        <f t="shared" ca="1" si="129"/>
        <v>46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258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15145265</v>
      </c>
      <c r="M8" s="23">
        <f t="shared" ca="1" si="0"/>
        <v>12635950</v>
      </c>
      <c r="N8" s="23">
        <f t="shared" ca="1" si="0"/>
        <v>12565803.120000001</v>
      </c>
      <c r="O8" s="22">
        <f t="shared" ref="O8:O16" ca="1" si="1">IF(L8&gt;0,N8*100/L8,0)</f>
        <v>82.96852593863494</v>
      </c>
      <c r="P8" s="22">
        <f t="shared" ref="P8:P16" ca="1" si="2">IF(M8&gt;0,N8*100/M8,0)</f>
        <v>99.444862633992699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15145265</v>
      </c>
      <c r="M10" s="30">
        <f t="shared" ca="1" si="4"/>
        <v>12635950</v>
      </c>
      <c r="N10" s="30">
        <f t="shared" ca="1" si="4"/>
        <v>12565803.120000001</v>
      </c>
      <c r="O10" s="29">
        <f t="shared" ca="1" si="1"/>
        <v>82.96852593863494</v>
      </c>
      <c r="P10" s="29">
        <f t="shared" ca="1" si="2"/>
        <v>99.444862633992699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4664465</v>
      </c>
      <c r="M12" s="39">
        <f t="shared" ca="1" si="6"/>
        <v>2155150</v>
      </c>
      <c r="N12" s="39">
        <f t="shared" ca="1" si="6"/>
        <v>2200128.8800000004</v>
      </c>
      <c r="O12" s="39">
        <f t="shared" ca="1" si="1"/>
        <v>47.167871985318797</v>
      </c>
      <c r="P12" s="39">
        <f t="shared" ca="1" si="2"/>
        <v>102.08704173723409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2793365</v>
      </c>
      <c r="M14" s="39">
        <f t="shared" si="8"/>
        <v>0</v>
      </c>
      <c r="N14" s="39">
        <f t="shared" ca="1" si="8"/>
        <v>670054.40000000002</v>
      </c>
      <c r="O14" s="39">
        <f t="shared" ca="1" si="1"/>
        <v>23.987355751933599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10480800</v>
      </c>
      <c r="M16" s="39">
        <f t="shared" ca="1" si="10"/>
        <v>10480800</v>
      </c>
      <c r="N16" s="39">
        <f t="shared" ca="1" si="10"/>
        <v>10365674.24</v>
      </c>
      <c r="O16" s="50">
        <f t="shared" ca="1" si="1"/>
        <v>98.901555606442258</v>
      </c>
      <c r="P16" s="50">
        <f t="shared" ca="1" si="2"/>
        <v>98.901555606442258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13281305</v>
      </c>
      <c r="M18" s="23">
        <f t="shared" ca="1" si="11"/>
        <v>12635950</v>
      </c>
      <c r="N18" s="23">
        <f t="shared" ca="1" si="11"/>
        <v>11895748.720000001</v>
      </c>
      <c r="O18" s="22">
        <f t="shared" ref="O18:O20" ca="1" si="12">IF(L18&gt;0,N18*100/L18,0)</f>
        <v>89.567619447034758</v>
      </c>
      <c r="P18" s="22">
        <f t="shared" ref="P18:P26" ca="1" si="13">IF(M18&gt;0,N18*100/M18,0)</f>
        <v>94.142100277383179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13281305</v>
      </c>
      <c r="M20" s="30">
        <f t="shared" ca="1" si="15"/>
        <v>12635950</v>
      </c>
      <c r="N20" s="30">
        <f t="shared" ca="1" si="15"/>
        <v>11895748.720000001</v>
      </c>
      <c r="O20" s="29">
        <f t="shared" ca="1" si="12"/>
        <v>89.567619447034758</v>
      </c>
      <c r="P20" s="29">
        <f t="shared" ca="1" si="13"/>
        <v>94.142100277383179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2155150</v>
      </c>
      <c r="N22" s="39">
        <f t="shared" ca="1" si="18"/>
        <v>1530074.4800000002</v>
      </c>
      <c r="O22" s="39">
        <f t="shared" ca="1" si="17"/>
        <v>54.635663210742358</v>
      </c>
      <c r="P22" s="39">
        <f t="shared" ca="1" si="13"/>
        <v>70.996194232420038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10480800</v>
      </c>
      <c r="M26" s="50">
        <f t="shared" ca="1" si="22"/>
        <v>10480800</v>
      </c>
      <c r="N26" s="50">
        <f t="shared" ca="1" si="22"/>
        <v>10365674.24</v>
      </c>
      <c r="O26" s="50">
        <f t="shared" ca="1" si="17"/>
        <v>98.901555606442258</v>
      </c>
      <c r="P26" s="50">
        <f t="shared" ca="1" si="13"/>
        <v>98.901555606442258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1863960</v>
      </c>
      <c r="M28" s="23">
        <f t="shared" si="23"/>
        <v>0</v>
      </c>
      <c r="N28" s="23">
        <f t="shared" ca="1" si="23"/>
        <v>670054.40000000002</v>
      </c>
      <c r="O28" s="22">
        <f t="shared" ref="O28:O30" ca="1" si="24">IF(L28&gt;0,N28*100/L28,0)</f>
        <v>35.947895877593943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1863960</v>
      </c>
      <c r="M30" s="30">
        <f t="shared" si="27"/>
        <v>0</v>
      </c>
      <c r="N30" s="30">
        <f t="shared" ca="1" si="27"/>
        <v>670054.40000000002</v>
      </c>
      <c r="O30" s="29">
        <f t="shared" ca="1" si="24"/>
        <v>35.947895877593943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1863960</v>
      </c>
      <c r="M32" s="39">
        <f t="shared" si="30"/>
        <v>0</v>
      </c>
      <c r="N32" s="39">
        <f t="shared" ca="1" si="30"/>
        <v>670054.40000000002</v>
      </c>
      <c r="O32" s="39">
        <f t="shared" ca="1" si="29"/>
        <v>35.947895877593943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1863960</v>
      </c>
      <c r="M34" s="39">
        <f t="shared" si="32"/>
        <v>0</v>
      </c>
      <c r="N34" s="39">
        <f t="shared" ca="1" si="32"/>
        <v>670054.40000000002</v>
      </c>
      <c r="O34" s="39">
        <f t="shared" ca="1" si="29"/>
        <v>35.947895877593943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13281305</v>
      </c>
      <c r="M37" s="55">
        <f t="shared" ca="1" si="33"/>
        <v>12635950</v>
      </c>
      <c r="N37" s="55">
        <f t="shared" ca="1" si="33"/>
        <v>11895748.719999999</v>
      </c>
      <c r="O37" s="56">
        <f t="shared" ca="1" si="29"/>
        <v>89.567619447034758</v>
      </c>
      <c r="P37" s="56">
        <f t="shared" ca="1" si="25"/>
        <v>94.142100277383179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7493047.8899999997</v>
      </c>
      <c r="O41" s="78">
        <f t="shared" ref="O41:O43" ca="1" si="35">IF(L41&gt;0,N41*100/L41,0)</f>
        <v>96.489020822334112</v>
      </c>
      <c r="P41" s="78">
        <f t="shared" ref="P41:P43" ca="1" si="36">IF(M41&gt;0,N41*100/M41,0)</f>
        <v>98.423085077038266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7493047.8899999997</v>
      </c>
      <c r="O43" s="78">
        <f t="shared" ca="1" si="35"/>
        <v>96.489020822334112</v>
      </c>
      <c r="P43" s="78">
        <f t="shared" ca="1" si="36"/>
        <v>98.423085077038266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IFERROR(__xludf.DUMMYFUNCTION("IMPORTRANGE(""https://docs.google.com/spreadsheets/d/1Yj_ptqi66GCucihVvJfMjLAmec39IyEx_6qawtMGysU/edit?usp=sharing"",""สบก!R30"")"),338047.89)</f>
        <v>338047.89</v>
      </c>
      <c r="O45" s="39">
        <f ca="1">IF(L45&gt;0,N45*100/L45,0)</f>
        <v>55.354165711478629</v>
      </c>
      <c r="P45" s="39">
        <f ca="1">IF(M45&gt;0,N45*100/M45,0)</f>
        <v>73.793470857891293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342900</v>
      </c>
      <c r="O53" s="120">
        <f t="shared" ref="O53:O55" ca="1" si="40">IF(L53&gt;0,N53*100/L53,0)</f>
        <v>53.813559322033896</v>
      </c>
      <c r="P53" s="120">
        <f t="shared" ref="P53:P55" ca="1" si="41">IF(M53&gt;0,N53*100/M53,0)</f>
        <v>71.751412429378533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342900</v>
      </c>
      <c r="O55" s="120">
        <f t="shared" ca="1" si="40"/>
        <v>53.813559322033896</v>
      </c>
      <c r="P55" s="120">
        <f t="shared" ca="1" si="41"/>
        <v>71.751412429378533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IFERROR(__xludf.DUMMYFUNCTION("IMPORTRANGE(""https://docs.google.com/spreadsheets/d/1Yj_ptqi66GCucihVvJfMjLAmec39IyEx_6qawtMGysU/edit?usp=sharing"",""สบก!AA30"")"),342900)</f>
        <v>342900</v>
      </c>
      <c r="O57" s="39">
        <f ca="1">IF(L57&gt;0,N57*100/L57,0)</f>
        <v>53.813559322033896</v>
      </c>
      <c r="P57" s="39">
        <f ca="1">IF(M57&gt;0,N57*100/M57,0)</f>
        <v>71.751412429378533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3131000</v>
      </c>
      <c r="M66" s="152">
        <f t="shared" ca="1" si="45"/>
        <v>3131000</v>
      </c>
      <c r="N66" s="152">
        <f t="shared" ca="1" si="45"/>
        <v>3015874.24</v>
      </c>
      <c r="O66" s="151">
        <f t="shared" ref="O66:O68" ca="1" si="46">IF(L66&gt;0,N66*100/L66,0)</f>
        <v>96.323035451932284</v>
      </c>
      <c r="P66" s="151">
        <f t="shared" ref="P66:P68" ca="1" si="47">IF(M66&gt;0,N66*100/M66,0)</f>
        <v>96.323035451932284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3131000</v>
      </c>
      <c r="M68" s="88">
        <f t="shared" ca="1" si="49"/>
        <v>3131000</v>
      </c>
      <c r="N68" s="88">
        <f t="shared" ca="1" si="49"/>
        <v>3015874.24</v>
      </c>
      <c r="O68" s="156">
        <f t="shared" ca="1" si="46"/>
        <v>96.323035451932284</v>
      </c>
      <c r="P68" s="156">
        <f t="shared" ca="1" si="47"/>
        <v>96.323035451932284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IFERROR(__xludf.DUMMYFUNCTION("IMPORTRANGE(""https://docs.google.com/spreadsheets/d/1Yj_ptqi66GCucihVvJfMjLAmec39IyEx_6qawtMGysU/edit?usp=sharing"",""สบก!AG30"")"),3131000)</f>
        <v>3131000</v>
      </c>
      <c r="M74" s="50">
        <f ca="1">L74</f>
        <v>3131000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96.323035451932284</v>
      </c>
      <c r="P74" s="50">
        <f ca="1">IF(M74&gt;0,N74*100/M74,0)</f>
        <v>96.323035451932284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252925</v>
      </c>
      <c r="O94" s="151">
        <f t="shared" ref="O94:O96" ca="1" si="53">IF(L94&gt;0,N94*100/L94,0)</f>
        <v>79.296777025332332</v>
      </c>
      <c r="P94" s="151">
        <f t="shared" ref="P94:P96" ca="1" si="54">IF(M94&gt;0,N94*100/M94,0)</f>
        <v>79.296777025332332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252925</v>
      </c>
      <c r="O96" s="156">
        <f t="shared" ca="1" si="53"/>
        <v>79.296777025332332</v>
      </c>
      <c r="P96" s="156">
        <f t="shared" ca="1" si="54"/>
        <v>79.296777025332332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IFERROR(__xludf.DUMMYFUNCTION("IMPORTRANGE(""https://docs.google.com/spreadsheets/d/1Yj_ptqi66GCucihVvJfMjLAmec39IyEx_6qawtMGysU/edit?usp=sharing"",""สบก!AS30"")"),68125)</f>
        <v>68125</v>
      </c>
      <c r="O98" s="168">
        <f ca="1">IF(L98&gt;0,N98*100/L98,0)</f>
        <v>50.778920691711392</v>
      </c>
      <c r="P98" s="168">
        <f ca="1">IF(M98&gt;0,N98*100/M98,0)</f>
        <v>50.778920691711392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IFERROR(__xludf.DUMMYFUNCTION("IMPORTRANGE(""https://docs.google.com/spreadsheets/d/11923uPwbBZFjjGgGUA6NLw09EwE0CqkOc4q9oUmW1yo/edit?usp=sharing"",""แพร่!J50"")"),0)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66440</v>
      </c>
      <c r="O118" s="151">
        <f t="shared" ref="O118:O120" ca="1" si="59">IF(L118&gt;0,N118*100/L118,0)</f>
        <v>80.591945657447837</v>
      </c>
      <c r="P118" s="151">
        <f t="shared" ref="P118:P120" ca="1" si="60">IF(M118&gt;0,N118*100/M118,0)</f>
        <v>80.591945657447837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66440</v>
      </c>
      <c r="O120" s="156">
        <f t="shared" ca="1" si="59"/>
        <v>80.591945657447837</v>
      </c>
      <c r="P120" s="156">
        <f t="shared" ca="1" si="60"/>
        <v>80.591945657447837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IFERROR(__xludf.DUMMYFUNCTION("IMPORTRANGE(""https://docs.google.com/spreadsheets/d/1Yj_ptqi66GCucihVvJfMjLAmec39IyEx_6qawtMGysU/edit?usp=sharing"",""สบก!BB30"")"),66440)</f>
        <v>66440</v>
      </c>
      <c r="O122" s="168">
        <f ca="1">IF(L122&gt;0,N122*100/L122,0)</f>
        <v>80.591945657447837</v>
      </c>
      <c r="P122" s="168">
        <f ca="1">IF(M122&gt;0,N122*100/M122,0)</f>
        <v>80.591945657447837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3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IFERROR(__xludf.DUMMYFUNCTION("IMPORTRANGE(""https://docs.google.com/spreadsheets/d/11923uPwbBZFjjGgGUA6NLw09EwE0CqkOc4q9oUmW1yo/edit?usp=sharing"",""แพร่!J65"")"),0)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IFERROR(__xludf.DUMMYFUNCTION("IMPORTRANGE(""https://docs.google.com/spreadsheets/d/11923uPwbBZFjjGgGUA6NLw09EwE0CqkOc4q9oUmW1yo/edit?usp=sharing"",""แพร่!I68"")"),0)</f>
        <v>0</v>
      </c>
      <c r="J138" s="266">
        <f ca="1">IFERROR(__xludf.DUMMYFUNCTION("IMPORTRANGE(""https://docs.google.com/spreadsheets/d/11923uPwbBZFjjGgGUA6NLw09EwE0CqkOc4q9oUmW1yo/edit?usp=sharing"",""แพร่!J68"")"),0)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34889</v>
      </c>
      <c r="O140" s="151">
        <f t="shared" ref="O140:O142" ca="1" si="65">IF(L140&gt;0,N140*100/L140,0)</f>
        <v>50.563768115942032</v>
      </c>
      <c r="P140" s="151">
        <f t="shared" ref="P140:P142" ca="1" si="66">IF(M140&gt;0,N140*100/M140,0)</f>
        <v>62.721797752808989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55625</v>
      </c>
      <c r="N142" s="88">
        <f t="shared" ca="1" si="68"/>
        <v>34889</v>
      </c>
      <c r="O142" s="156">
        <f t="shared" ca="1" si="65"/>
        <v>50.563768115942032</v>
      </c>
      <c r="P142" s="156">
        <f t="shared" ca="1" si="66"/>
        <v>62.721797752808989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IFERROR(__xludf.DUMMYFUNCTION("IMPORTRANGE(""https://docs.google.com/spreadsheets/d/1Yj_ptqi66GCucihVvJfMjLAmec39IyEx_6qawtMGysU/edit?usp=sharing"",""สบก!BJ30"")"),55625)</f>
        <v>55625</v>
      </c>
      <c r="N144" s="168">
        <f ca="1">IFERROR(__xludf.DUMMYFUNCTION("IMPORTRANGE(""https://docs.google.com/spreadsheets/d/1Yj_ptqi66GCucihVvJfMjLAmec39IyEx_6qawtMGysU/edit?usp=sharing"",""สบก!BK30"")"),34889)</f>
        <v>34889</v>
      </c>
      <c r="O144" s="168">
        <f ca="1">IF(L144&gt;0,N144*100/L144,0)</f>
        <v>50.563768115942032</v>
      </c>
      <c r="P144" s="168">
        <f ca="1">IF(M144&gt;0,N144*100/M144,0)</f>
        <v>62.721797752808989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IFERROR(__xludf.DUMMYFUNCTION("IMPORTRANGE(""https://docs.google.com/spreadsheets/d/11923uPwbBZFjjGgGUA6NLw09EwE0CqkOc4q9oUmW1yo/edit?usp=sharing"",""แพร่!I74"")"),4)</f>
        <v>4</v>
      </c>
      <c r="J149" s="274">
        <f ca="1">IFERROR(__xludf.DUMMYFUNCTION("IMPORTRANGE(""https://docs.google.com/spreadsheets/d/11923uPwbBZFjjGgGUA6NLw09EwE0CqkOc4q9oUmW1yo/edit?usp=sharing"",""แพร่!J74"")"),2)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IFERROR(__xludf.DUMMYFUNCTION("IMPORTRANGE(""https://docs.google.com/spreadsheets/d/11923uPwbBZFjjGgGUA6NLw09EwE0CqkOc4q9oUmW1yo/edit?usp=sharing"",""แพร่!I89"")"),3)</f>
        <v>3</v>
      </c>
      <c r="J164" s="283">
        <f ca="1">IFERROR(__xludf.DUMMYFUNCTION("IMPORTRANGE(""https://docs.google.com/spreadsheets/d/11923uPwbBZFjjGgGUA6NLw09EwE0CqkOc4q9oUmW1yo/edit?usp=sharing"",""แพร่!J89"")"),2)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IFERROR(__xludf.DUMMYFUNCTION("IMPORTRANGE(""https://docs.google.com/spreadsheets/d/11923uPwbBZFjjGgGUA6NLw09EwE0CqkOc4q9oUmW1yo/edit?usp=sharing"",""แพร่!I101"")"),0)</f>
        <v>0</v>
      </c>
      <c r="J176" s="283">
        <f ca="1">IFERROR(__xludf.DUMMYFUNCTION("IMPORTRANGE(""https://docs.google.com/spreadsheets/d/11923uPwbBZFjjGgGUA6NLw09EwE0CqkOc4q9oUmW1yo/edit?usp=sharing"",""แพร่!J101"")"),0)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IFERROR(__xludf.DUMMYFUNCTION("IMPORTRANGE(""https://docs.google.com/spreadsheets/d/11923uPwbBZFjjGgGUA6NLw09EwE0CqkOc4q9oUmW1yo/edit?usp=sharing"",""แพร่!J113"")"),0)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IFERROR(__xludf.DUMMYFUNCTION("IMPORTRANGE(""https://docs.google.com/spreadsheets/d/11923uPwbBZFjjGgGUA6NLw09EwE0CqkOc4q9oUmW1yo/edit?usp=sharing"",""แพร่!I114"")"),50000)</f>
        <v>50000</v>
      </c>
      <c r="J189" s="283">
        <f ca="1">IFERROR(__xludf.DUMMYFUNCTION("IMPORTRANGE(""https://docs.google.com/spreadsheets/d/11923uPwbBZFjjGgGUA6NLw09EwE0CqkOc4q9oUmW1yo/edit?usp=sharing"",""แพร่!J114"")"),0)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IFERROR(__xludf.DUMMYFUNCTION("IMPORTRANGE(""https://docs.google.com/spreadsheets/d/11923uPwbBZFjjGgGUA6NLw09EwE0CqkOc4q9oUmW1yo/edit?usp=sharing"",""แพร่!J128"")"),0)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IFERROR(__xludf.DUMMYFUNCTION("IMPORTRANGE(""https://docs.google.com/spreadsheets/d/11923uPwbBZFjjGgGUA6NLw09EwE0CqkOc4q9oUmW1yo/edit?usp=sharing"",""แพร่!I129"")"),0)</f>
        <v>0</v>
      </c>
      <c r="J204" s="283">
        <f ca="1">IFERROR(__xludf.DUMMYFUNCTION("IMPORTRANGE(""https://docs.google.com/spreadsheets/d/11923uPwbBZFjjGgGUA6NLw09EwE0CqkOc4q9oUmW1yo/edit?usp=sharing"",""แพร่!J129"")"),0)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IFERROR(__xludf.DUMMYFUNCTION("IMPORTRANGE(""https://docs.google.com/spreadsheets/d/11923uPwbBZFjjGgGUA6NLw09EwE0CqkOc4q9oUmW1yo/edit?usp=sharing"",""แพร่!J143"")"),0)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IFERROR(__xludf.DUMMYFUNCTION("IMPORTRANGE(""https://docs.google.com/spreadsheets/d/11923uPwbBZFjjGgGUA6NLw09EwE0CqkOc4q9oUmW1yo/edit?usp=sharing"",""แพร่!I144"")"),15)</f>
        <v>15</v>
      </c>
      <c r="J219" s="266">
        <f ca="1">IFERROR(__xludf.DUMMYFUNCTION("IMPORTRANGE(""https://docs.google.com/spreadsheets/d/11923uPwbBZFjjGgGUA6NLw09EwE0CqkOc4q9oUmW1yo/edit?usp=sharing"",""แพร่!J144"")"),15)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IFERROR(__xludf.DUMMYFUNCTION("IMPORTRANGE(""https://docs.google.com/spreadsheets/d/11923uPwbBZFjjGgGUA6NLw09EwE0CqkOc4q9oUmW1yo/edit?usp=sharing"",""แพร่!I149"")"),15)</f>
        <v>15</v>
      </c>
      <c r="J229" s="266">
        <f ca="1">IFERROR(__xludf.DUMMYFUNCTION("IMPORTRANGE(""https://docs.google.com/spreadsheets/d/11923uPwbBZFjjGgGUA6NLw09EwE0CqkOc4q9oUmW1yo/edit?usp=sharing"",""แพร่!J149"")"),15)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IFERROR(__xludf.DUMMYFUNCTION("IMPORTRANGE(""https://docs.google.com/spreadsheets/d/11923uPwbBZFjjGgGUA6NLw09EwE0CqkOc4q9oUmW1yo/edit?usp=sharing"",""แพร่!I158"")"),0)</f>
        <v>0</v>
      </c>
      <c r="J238" s="266">
        <f ca="1">IFERROR(__xludf.DUMMYFUNCTION("IMPORTRANGE(""https://docs.google.com/spreadsheets/d/11923uPwbBZFjjGgGUA6NLw09EwE0CqkOc4q9oUmW1yo/edit?usp=sharing"",""แพร่!J158"")"),0)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IFERROR(__xludf.DUMMYFUNCTION("IMPORTRANGE(""https://docs.google.com/spreadsheets/d/11923uPwbBZFjjGgGUA6NLw09EwE0CqkOc4q9oUmW1yo/edit?usp=sharing"",""แพร่!J166"")"),0)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IFERROR(__xludf.DUMMYFUNCTION("IMPORTRANGE(""https://docs.google.com/spreadsheets/d/11923uPwbBZFjjGgGUA6NLw09EwE0CqkOc4q9oUmW1yo/edit?usp=sharing"",""แพร่!I169"")"),30)</f>
        <v>30</v>
      </c>
      <c r="J249" s="315">
        <f ca="1">IFERROR(__xludf.DUMMYFUNCTION("IMPORTRANGE(""https://docs.google.com/spreadsheets/d/11923uPwbBZFjjGgGUA6NLw09EwE0CqkOc4q9oUmW1yo/edit?usp=sharing"",""แพร่!J169"")"),30)</f>
        <v>30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105140</v>
      </c>
      <c r="O250" s="151">
        <f t="shared" ref="O250:O252" ca="1" si="78">IF(L250&gt;0,N250*100/L250,0)</f>
        <v>48.451612903225808</v>
      </c>
      <c r="P250" s="151">
        <f t="shared" ref="P250:P252" ca="1" si="79">IF(M250&gt;0,N250*100/M250,0)</f>
        <v>53.917948717948718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105140</v>
      </c>
      <c r="O252" s="156">
        <f t="shared" ca="1" si="78"/>
        <v>48.451612903225808</v>
      </c>
      <c r="P252" s="156">
        <f t="shared" ca="1" si="79"/>
        <v>53.917948717948718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IFERROR(__xludf.DUMMYFUNCTION("IMPORTRANGE(""https://docs.google.com/spreadsheets/d/1Yj_ptqi66GCucihVvJfMjLAmec39IyEx_6qawtMGysU/edit?usp=sharing"",""สบก!CC30"")"),105140)</f>
        <v>105140</v>
      </c>
      <c r="O254" s="168">
        <f ca="1">IF(L254&gt;0,N254*100/L254,0)</f>
        <v>48.451612903225808</v>
      </c>
      <c r="P254" s="168">
        <f ca="1">IF(M254&gt;0,N254*100/M254,0)</f>
        <v>53.917948717948718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IFERROR(__xludf.DUMMYFUNCTION("IMPORTRANGE(""https://docs.google.com/spreadsheets/d/11923uPwbBZFjjGgGUA6NLw09EwE0CqkOc4q9oUmW1yo/edit?usp=sharing"",""แพร่!J184"")"),0)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IFERROR(__xludf.DUMMYFUNCTION("IMPORTRANGE(""https://docs.google.com/spreadsheets/d/11923uPwbBZFjjGgGUA6NLw09EwE0CqkOc4q9oUmW1yo/edit?usp=sharing"",""แพร่!I185"")"),20)</f>
        <v>20</v>
      </c>
      <c r="J270" s="315">
        <f ca="1">IFERROR(__xludf.DUMMYFUNCTION("IMPORTRANGE(""https://docs.google.com/spreadsheets/d/11923uPwbBZFjjGgGUA6NLw09EwE0CqkOc4q9oUmW1yo/edit?usp=sharing"",""แพร่!J185"")"),20)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118150</v>
      </c>
      <c r="O271" s="151">
        <f t="shared" ref="O271:O273" ca="1" si="84">IF(L271&gt;0,N271*100/L271,0)</f>
        <v>57.438016528925623</v>
      </c>
      <c r="P271" s="151">
        <f t="shared" ref="P271:P273" ca="1" si="85">IF(M271&gt;0,N271*100/M271,0)</f>
        <v>89.507575757575751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118150</v>
      </c>
      <c r="O273" s="156">
        <f t="shared" ca="1" si="84"/>
        <v>57.438016528925623</v>
      </c>
      <c r="P273" s="156">
        <f t="shared" ca="1" si="85"/>
        <v>89.507575757575751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IFERROR(__xludf.DUMMYFUNCTION("IMPORTRANGE(""https://docs.google.com/spreadsheets/d/1Yj_ptqi66GCucihVvJfMjLAmec39IyEx_6qawtMGysU/edit?usp=sharing"",""สบก!CL30"")"),118150)</f>
        <v>118150</v>
      </c>
      <c r="O275" s="168">
        <f ca="1">IF(L275&gt;0,N275*100/L275,0)</f>
        <v>57.438016528925623</v>
      </c>
      <c r="P275" s="168">
        <f ca="1">IF(M275&gt;0,N275*100/M275,0)</f>
        <v>89.507575757575751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IFERROR(__xludf.DUMMYFUNCTION("IMPORTRANGE(""https://docs.google.com/spreadsheets/d/11923uPwbBZFjjGgGUA6NLw09EwE0CqkOc4q9oUmW1yo/edit?usp=sharing"",""แพร่!I199"")"),0)</f>
        <v>0</v>
      </c>
      <c r="J289" s="315">
        <f ca="1">IFERROR(__xludf.DUMMYFUNCTION("IMPORTRANGE(""https://docs.google.com/spreadsheets/d/11923uPwbBZFjjGgGUA6NLw09EwE0CqkOc4q9oUmW1yo/edit?usp=sharing"",""แพร่!J199"")"),0)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IFERROR(__xludf.DUMMYFUNCTION("IMPORTRANGE(""https://docs.google.com/spreadsheets/d/11923uPwbBZFjjGgGUA6NLw09EwE0CqkOc4q9oUmW1yo/edit?usp=sharing"",""แพร่!J213"")"),0)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IFERROR(__xludf.DUMMYFUNCTION("IMPORTRANGE(""https://docs.google.com/spreadsheets/d/11923uPwbBZFjjGgGUA6NLw09EwE0CqkOc4q9oUmW1yo/edit?usp=sharing"",""แพร่!I214"")"),0)</f>
        <v>0</v>
      </c>
      <c r="J309" s="332">
        <f ca="1">IFERROR(__xludf.DUMMYFUNCTION("IMPORTRANGE(""https://docs.google.com/spreadsheets/d/11923uPwbBZFjjGgGUA6NLw09EwE0CqkOc4q9oUmW1yo/edit?usp=sharing"",""แพร่!J214"")"),0)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IFERROR(__xludf.DUMMYFUNCTION("IMPORTRANGE(""https://docs.google.com/spreadsheets/d/11923uPwbBZFjjGgGUA6NLw09EwE0CqkOc4q9oUmW1yo/edit?usp=sharing"",""แพร่!J226"")"),0)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IFERROR(__xludf.DUMMYFUNCTION("IMPORTRANGE(""https://docs.google.com/spreadsheets/d/11923uPwbBZFjjGgGUA6NLw09EwE0CqkOc4q9oUmW1yo/edit?usp=sharing"",""แพร่!I228"")"),360)</f>
        <v>360</v>
      </c>
      <c r="J328" s="338">
        <f ca="1">IFERROR(__xludf.DUMMYFUNCTION("IMPORTRANGE(""https://docs.google.com/spreadsheets/d/11923uPwbBZFjjGgGUA6NLw09EwE0CqkOc4q9oUmW1yo/edit?usp=sharing"",""แพร่!J228"")"),274)</f>
        <v>274</v>
      </c>
      <c r="K328" s="316">
        <f ca="1">IF(I328&gt;0,J328*100/I328,0)</f>
        <v>76.111111111111114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608800</v>
      </c>
      <c r="N329" s="152">
        <f t="shared" ca="1" si="98"/>
        <v>445257.59</v>
      </c>
      <c r="O329" s="151">
        <f t="shared" ref="O329:O331" ca="1" si="99">IF(L329&gt;0,N329*100/L329,0)</f>
        <v>53.440743896877024</v>
      </c>
      <c r="P329" s="151">
        <f t="shared" ref="P329:P331" ca="1" si="100">IF(M329&gt;0,N329*100/M329,0)</f>
        <v>73.136923455978973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608800</v>
      </c>
      <c r="N331" s="88">
        <f t="shared" ca="1" si="102"/>
        <v>445257.59</v>
      </c>
      <c r="O331" s="156">
        <f t="shared" ca="1" si="99"/>
        <v>53.440743896877024</v>
      </c>
      <c r="P331" s="156">
        <f t="shared" ca="1" si="100"/>
        <v>73.136923455978973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IFERROR(__xludf.DUMMYFUNCTION("IMPORTRANGE(""https://docs.google.com/spreadsheets/d/1Yj_ptqi66GCucihVvJfMjLAmec39IyEx_6qawtMGysU/edit?usp=sharing"",""สบก!DL30"")"),598800)</f>
        <v>598800</v>
      </c>
      <c r="N333" s="168">
        <f ca="1">IFERROR(__xludf.DUMMYFUNCTION("IMPORTRANGE(""https://docs.google.com/spreadsheets/d/1Yj_ptqi66GCucihVvJfMjLAmec39IyEx_6qawtMGysU/edit?usp=sharing"",""สบก!DM30"")"),435257.59)</f>
        <v>435257.59</v>
      </c>
      <c r="O333" s="168">
        <f ca="1">IF(L333&gt;0,N333*100/L333,0)</f>
        <v>52.87514152433247</v>
      </c>
      <c r="P333" s="168">
        <f ca="1">IF(M333&gt;0,N333*100/M333,0)</f>
        <v>72.688308283233127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IFERROR(__xludf.DUMMYFUNCTION("IMPORTRANGE(""https://docs.google.com/spreadsheets/d/11923uPwbBZFjjGgGUA6NLw09EwE0CqkOc4q9oUmW1yo/edit?usp=sharing"",""แพร่!J234"")"),118)</f>
        <v>118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IFERROR(__xludf.DUMMYFUNCTION("IMPORTRANGE(""https://docs.google.com/spreadsheets/d/11923uPwbBZFjjGgGUA6NLw09EwE0CqkOc4q9oUmW1yo/edit?usp=sharing"",""แพร่!J235"")"),845.22)</f>
        <v>845.22</v>
      </c>
      <c r="K340" s="341">
        <f t="shared" ca="1" si="103"/>
        <v>65.016923076923078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IFERROR(__xludf.DUMMYFUNCTION("IMPORTRANGE(""https://docs.google.com/spreadsheets/d/11923uPwbBZFjjGgGUA6NLw09EwE0CqkOc4q9oUmW1yo/edit?usp=sharing"",""แพร่!J236"")"),325)</f>
        <v>325</v>
      </c>
      <c r="K341" s="341">
        <f t="shared" ca="1" si="103"/>
        <v>90.277777777777771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IFERROR(__xludf.DUMMYFUNCTION("IMPORTRANGE(""https://docs.google.com/spreadsheets/d/11923uPwbBZFjjGgGUA6NLw09EwE0CqkOc4q9oUmW1yo/edit?usp=sharing"",""แพร่!J237"")"),2787.48)</f>
        <v>2787.48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IFERROR(__xludf.DUMMYFUNCTION("IMPORTRANGE(""https://docs.google.com/spreadsheets/d/11923uPwbBZFjjGgGUA6NLw09EwE0CqkOc4q9oUmW1yo/edit?usp=sharing"",""แพร่!J240"")"),274)</f>
        <v>274</v>
      </c>
      <c r="K345" s="341">
        <f t="shared" ca="1" si="103"/>
        <v>76.111111111111114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IFERROR(__xludf.DUMMYFUNCTION("IMPORTRANGE(""https://docs.google.com/spreadsheets/d/11923uPwbBZFjjGgGUA6NLw09EwE0CqkOc4q9oUmW1yo/edit?usp=sharing"",""แพร่!J241"")"),2421.98)</f>
        <v>2421.98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IFERROR(__xludf.DUMMYFUNCTION("IMPORTRANGE(""https://docs.google.com/spreadsheets/d/11923uPwbBZFjjGgGUA6NLw09EwE0CqkOc4q9oUmW1yo/edit?usp=sharing"",""แพร่!L242"")"),1863960)</f>
        <v>1863960</v>
      </c>
      <c r="M347" s="357"/>
      <c r="N347" s="357">
        <f ca="1">IFERROR(__xludf.DUMMYFUNCTION("IMPORTRANGE(""https://docs.google.com/spreadsheets/d/11923uPwbBZFjjGgGUA6NLw09EwE0CqkOc4q9oUmW1yo/edit?usp=sharing"",""แพร่!M242"")"),670054.4)</f>
        <v>670054.40000000002</v>
      </c>
      <c r="O347" s="357">
        <f ca="1">+IF(L347&gt;0,N347*100/L347,0)</f>
        <v>35.947895877593943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IFERROR(__xludf.DUMMYFUNCTION("IMPORTRANGE(""https://docs.google.com/spreadsheets/d/11923uPwbBZFjjGgGUA6NLw09EwE0CqkOc4q9oUmW1yo/edit?usp=sharing"",""แพร่!M244"")"),243020)</f>
        <v>243020</v>
      </c>
      <c r="O349" s="372">
        <f ca="1">+IF(L349&gt;0,N349*100/L349,0)</f>
        <v>69.827313737321489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IFERROR(__xludf.DUMMYFUNCTION("IMPORTRANGE(""https://docs.google.com/spreadsheets/d/11923uPwbBZFjjGgGUA6NLw09EwE0CqkOc4q9oUmW1yo/edit?usp=sharing"",""แพร่!M247"")"),243020)</f>
        <v>243020</v>
      </c>
      <c r="O352" s="165">
        <f t="shared" ca="1" si="105"/>
        <v>69.827313737321489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IFERROR(__xludf.DUMMYFUNCTION("IMPORTRANGE(""https://docs.google.com/spreadsheets/d/11923uPwbBZFjjGgGUA6NLw09EwE0CqkOc4q9oUmW1yo/edit?usp=sharing"",""แพร่!M249"")"),243020)</f>
        <v>243020</v>
      </c>
      <c r="O354" s="168">
        <f t="shared" ca="1" si="105"/>
        <v>69.827313737321489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IFERROR(__xludf.DUMMYFUNCTION("IMPORTRANGE(""https://docs.google.com/spreadsheets/d/11923uPwbBZFjjGgGUA6NLw09EwE0CqkOc4q9oUmW1yo/edit?usp=sharing"",""แพร่!M250"")"),76335)</f>
        <v>76335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IFERROR(__xludf.DUMMYFUNCTION("IMPORTRANGE(""https://docs.google.com/spreadsheets/d/11923uPwbBZFjjGgGUA6NLw09EwE0CqkOc4q9oUmW1yo/edit?usp=sharing"",""แพร่!M251"")"),100000)</f>
        <v>100000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IFERROR(__xludf.DUMMYFUNCTION("IMPORTRANGE(""https://docs.google.com/spreadsheets/d/11923uPwbBZFjjGgGUA6NLw09EwE0CqkOc4q9oUmW1yo/edit?usp=sharing"",""แพร่!M252"")"),55000)</f>
        <v>55000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IFERROR(__xludf.DUMMYFUNCTION("IMPORTRANGE(""https://docs.google.com/spreadsheets/d/11923uPwbBZFjjGgGUA6NLw09EwE0CqkOc4q9oUmW1yo/edit?usp=sharing"",""แพร่!M253"")"),11685)</f>
        <v>11685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IFERROR(__xludf.DUMMYFUNCTION("IMPORTRANGE(""https://docs.google.com/spreadsheets/d/11923uPwbBZFjjGgGUA6NLw09EwE0CqkOc4q9oUmW1yo/edit?usp=sharing"",""แพร่!M275"")"),236880)</f>
        <v>236880</v>
      </c>
      <c r="O380" s="372">
        <f ca="1">+IF(L380&gt;0,N380*100/L380,0)</f>
        <v>23.031151557577878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IFERROR(__xludf.DUMMYFUNCTION("IMPORTRANGE(""https://docs.google.com/spreadsheets/d/11923uPwbBZFjjGgGUA6NLw09EwE0CqkOc4q9oUmW1yo/edit?usp=sharing"",""แพร่!J276"")"),50)</f>
        <v>50</v>
      </c>
      <c r="K381" s="371">
        <f t="shared" ca="1" si="108"/>
        <v>50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IFERROR(__xludf.DUMMYFUNCTION("IMPORTRANGE(""https://docs.google.com/spreadsheets/d/11923uPwbBZFjjGgGUA6NLw09EwE0CqkOc4q9oUmW1yo/edit?usp=sharing"",""แพร่!M278"")"),236880)</f>
        <v>236880</v>
      </c>
      <c r="O383" s="165">
        <f t="shared" ca="1" si="109"/>
        <v>23.031151557577878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IFERROR(__xludf.DUMMYFUNCTION("IMPORTRANGE(""https://docs.google.com/spreadsheets/d/11923uPwbBZFjjGgGUA6NLw09EwE0CqkOc4q9oUmW1yo/edit?usp=sharing"",""แพร่!M280"")"),236880)</f>
        <v>236880</v>
      </c>
      <c r="O385" s="168">
        <f t="shared" ca="1" si="109"/>
        <v>23.031151557577878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IFERROR(__xludf.DUMMYFUNCTION("IMPORTRANGE(""https://docs.google.com/spreadsheets/d/11923uPwbBZFjjGgGUA6NLw09EwE0CqkOc4q9oUmW1yo/edit?usp=sharing"",""แพร่!M281"")"),173960)</f>
        <v>173960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IFERROR(__xludf.DUMMYFUNCTION("IMPORTRANGE(""https://docs.google.com/spreadsheets/d/11923uPwbBZFjjGgGUA6NLw09EwE0CqkOc4q9oUmW1yo/edit?usp=sharing"",""แพร่!M283"")"),55000)</f>
        <v>55000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IFERROR(__xludf.DUMMYFUNCTION("IMPORTRANGE(""https://docs.google.com/spreadsheets/d/11923uPwbBZFjjGgGUA6NLw09EwE0CqkOc4q9oUmW1yo/edit?usp=sharing"",""แพร่!M284"")"),7920)</f>
        <v>7920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IFERROR(__xludf.DUMMYFUNCTION("IMPORTRANGE(""https://docs.google.com/spreadsheets/d/11923uPwbBZFjjGgGUA6NLw09EwE0CqkOc4q9oUmW1yo/edit?usp=sharing"",""แพร่!M296"")"),38710)</f>
        <v>38710</v>
      </c>
      <c r="O401" s="372">
        <f ca="1">+IF(L401&gt;0,N401*100/L401,0)</f>
        <v>28.669826692341875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IFERROR(__xludf.DUMMYFUNCTION("IMPORTRANGE(""https://docs.google.com/spreadsheets/d/11923uPwbBZFjjGgGUA6NLw09EwE0CqkOc4q9oUmW1yo/edit?usp=sharing"",""แพร่!J297"")"),10)</f>
        <v>10</v>
      </c>
      <c r="K402" s="371">
        <f t="shared" ca="1" si="111"/>
        <v>25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IFERROR(__xludf.DUMMYFUNCTION("IMPORTRANGE(""https://docs.google.com/spreadsheets/d/11923uPwbBZFjjGgGUA6NLw09EwE0CqkOc4q9oUmW1yo/edit?usp=sharing"",""แพร่!M299"")"),38710)</f>
        <v>38710</v>
      </c>
      <c r="O404" s="168">
        <f t="shared" ca="1" si="112"/>
        <v>28.669826692341875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IFERROR(__xludf.DUMMYFUNCTION("IMPORTRANGE(""https://docs.google.com/spreadsheets/d/11923uPwbBZFjjGgGUA6NLw09EwE0CqkOc4q9oUmW1yo/edit?usp=sharing"",""แพร่!M301"")"),38710)</f>
        <v>38710</v>
      </c>
      <c r="O406" s="168">
        <f t="shared" ca="1" si="112"/>
        <v>28.669826692341875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IFERROR(__xludf.DUMMYFUNCTION("IMPORTRANGE(""https://docs.google.com/spreadsheets/d/11923uPwbBZFjjGgGUA6NLw09EwE0CqkOc4q9oUmW1yo/edit?usp=sharing"",""แพร่!M302"")"),38710)</f>
        <v>38710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IFERROR(__xludf.DUMMYFUNCTION("IMPORTRANGE(""https://docs.google.com/spreadsheets/d/11923uPwbBZFjjGgGUA6NLw09EwE0CqkOc4q9oUmW1yo/edit?usp=sharing"",""แพร่!M305"")"),0)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IFERROR(__xludf.DUMMYFUNCTION("IMPORTRANGE(""https://docs.google.com/spreadsheets/d/11923uPwbBZFjjGgGUA6NLw09EwE0CqkOc4q9oUmW1yo/edit?usp=sharing"",""แพร่!J311"")"),10)</f>
        <v>10</v>
      </c>
      <c r="K416" s="201">
        <f t="shared" ref="K416:K432" ca="1" si="113">IF(I416&gt;0,J416*100/I416,0)</f>
        <v>25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IFERROR(__xludf.DUMMYFUNCTION("IMPORTRANGE(""https://docs.google.com/spreadsheets/d/11923uPwbBZFjjGgGUA6NLw09EwE0CqkOc4q9oUmW1yo/edit?usp=sharing"",""แพร่!M330"")"),62922.4)</f>
        <v>62922.400000000001</v>
      </c>
      <c r="O435" s="411">
        <f t="shared" ref="O435:O439" ca="1" si="114">+IF(L435&gt;0,N435*100/L435,0)</f>
        <v>62.922400000000003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IFERROR(__xludf.DUMMYFUNCTION("IMPORTRANGE(""https://docs.google.com/spreadsheets/d/11923uPwbBZFjjGgGUA6NLw09EwE0CqkOc4q9oUmW1yo/edit?usp=sharing"",""แพร่!M332"")"),62922.4)</f>
        <v>62922.400000000001</v>
      </c>
      <c r="O437" s="168">
        <f t="shared" ca="1" si="114"/>
        <v>62.922400000000003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IFERROR(__xludf.DUMMYFUNCTION("IMPORTRANGE(""https://docs.google.com/spreadsheets/d/11923uPwbBZFjjGgGUA6NLw09EwE0CqkOc4q9oUmW1yo/edit?usp=sharing"",""แพร่!M334"")"),62922.4)</f>
        <v>62922.400000000001</v>
      </c>
      <c r="O439" s="168">
        <f t="shared" ca="1" si="114"/>
        <v>62.922400000000003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IFERROR(__xludf.DUMMYFUNCTION("IMPORTRANGE(""https://docs.google.com/spreadsheets/d/11923uPwbBZFjjGgGUA6NLw09EwE0CqkOc4q9oUmW1yo/edit?usp=sharing"",""แพร่!M335"")"),62922.4)</f>
        <v>62922.400000000001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IFERROR(__xludf.DUMMYFUNCTION("IMPORTRANGE(""https://docs.google.com/spreadsheets/d/11923uPwbBZFjjGgGUA6NLw09EwE0CqkOc4q9oUmW1yo/edit?usp=sharing"",""แพร่!M338"")"),0)</f>
        <v>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IFERROR(__xludf.DUMMYFUNCTION("IMPORTRANGE(""https://docs.google.com/spreadsheets/d/11923uPwbBZFjjGgGUA6NLw09EwE0CqkOc4q9oUmW1yo/edit?usp=sharing"",""แพร่!L350"")"),87020)</f>
        <v>87020</v>
      </c>
      <c r="M455" s="372"/>
      <c r="N455" s="372">
        <f ca="1">IFERROR(__xludf.DUMMYFUNCTION("IMPORTRANGE(""https://docs.google.com/spreadsheets/d/11923uPwbBZFjjGgGUA6NLw09EwE0CqkOc4q9oUmW1yo/edit?usp=sharing"",""แพร่!M350"")"),31125)</f>
        <v>31125</v>
      </c>
      <c r="O455" s="372">
        <f t="shared" ref="O455:O459" ca="1" si="116">+IF(L455&gt;0,N455*100/L455,0)</f>
        <v>35.767639623075155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IFERROR(__xludf.DUMMYFUNCTION("IMPORTRANGE(""https://docs.google.com/spreadsheets/d/11923uPwbBZFjjGgGUA6NLw09EwE0CqkOc4q9oUmW1yo/edit?usp=sharing"",""แพร่!L352"")"),87020)</f>
        <v>87020</v>
      </c>
      <c r="M457" s="165"/>
      <c r="N457" s="168">
        <f ca="1">IFERROR(__xludf.DUMMYFUNCTION("IMPORTRANGE(""https://docs.google.com/spreadsheets/d/11923uPwbBZFjjGgGUA6NLw09EwE0CqkOc4q9oUmW1yo/edit?usp=sharing"",""แพร่!M352"")"),31125)</f>
        <v>31125</v>
      </c>
      <c r="O457" s="168">
        <f t="shared" ca="1" si="116"/>
        <v>35.767639623075155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IFERROR(__xludf.DUMMYFUNCTION("IMPORTRANGE(""https://docs.google.com/spreadsheets/d/11923uPwbBZFjjGgGUA6NLw09EwE0CqkOc4q9oUmW1yo/edit?usp=sharing"",""แพร่!L354"")"),87020)</f>
        <v>87020</v>
      </c>
      <c r="M459" s="168"/>
      <c r="N459" s="168">
        <f ca="1">IFERROR(__xludf.DUMMYFUNCTION("IMPORTRANGE(""https://docs.google.com/spreadsheets/d/11923uPwbBZFjjGgGUA6NLw09EwE0CqkOc4q9oUmW1yo/edit?usp=sharing"",""แพร่!M354"")"),31125)</f>
        <v>31125</v>
      </c>
      <c r="O459" s="168">
        <f t="shared" ca="1" si="116"/>
        <v>35.767639623075155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IFERROR(__xludf.DUMMYFUNCTION("IMPORTRANGE(""https://docs.google.com/spreadsheets/d/11923uPwbBZFjjGgGUA6NLw09EwE0CqkOc4q9oUmW1yo/edit?usp=sharing"",""แพร่!M358"")"),31125)</f>
        <v>31125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IFERROR(__xludf.DUMMYFUNCTION("IMPORTRANGE(""https://docs.google.com/spreadsheets/d/11923uPwbBZFjjGgGUA6NLw09EwE0CqkOc4q9oUmW1yo/edit?usp=sharing"",""แพร่!I359"")"),5092)</f>
        <v>5092</v>
      </c>
      <c r="J464" s="266">
        <f ca="1">IFERROR(__xludf.DUMMYFUNCTION("IMPORTRANGE(""https://docs.google.com/spreadsheets/d/11923uPwbBZFjjGgGUA6NLw09EwE0CqkOc4q9oUmW1yo/edit?usp=sharing"",""แพร่!J359"")"),5092)</f>
        <v>5092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IFERROR(__xludf.DUMMYFUNCTION("IMPORTRANGE(""https://docs.google.com/spreadsheets/d/11923uPwbBZFjjGgGUA6NLw09EwE0CqkOc4q9oUmW1yo/edit?usp=sharing"",""แพร่!J360"")"),5092.71)</f>
        <v>5092.71</v>
      </c>
      <c r="K465" s="201">
        <f t="shared" ca="1" si="117"/>
        <v>100.01394344069128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IFERROR(__xludf.DUMMYFUNCTION("IMPORTRANGE(""https://docs.google.com/spreadsheets/d/11923uPwbBZFjjGgGUA6NLw09EwE0CqkOc4q9oUmW1yo/edit?usp=sharing"",""แพร่!J362"")"),3693)</f>
        <v>3693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IFERROR(__xludf.DUMMYFUNCTION("IMPORTRANGE(""https://docs.google.com/spreadsheets/d/11923uPwbBZFjjGgGUA6NLw09EwE0CqkOc4q9oUmW1yo/edit?usp=sharing"",""แพร่!J363"")"),860)</f>
        <v>860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IFERROR(__xludf.DUMMYFUNCTION("IMPORTRANGE(""https://docs.google.com/spreadsheets/d/11923uPwbBZFjjGgGUA6NLw09EwE0CqkOc4q9oUmW1yo/edit?usp=sharing"",""แพร่!J366"")"),87.71)</f>
        <v>87.71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IFERROR(__xludf.DUMMYFUNCTION("IMPORTRANGE(""https://docs.google.com/spreadsheets/d/11923uPwbBZFjjGgGUA6NLw09EwE0CqkOc4q9oUmW1yo/edit?usp=sharing"",""แพร่!J367"")"),21)</f>
        <v>21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IFERROR(__xludf.DUMMYFUNCTION("IMPORTRANGE(""https://docs.google.com/spreadsheets/d/11923uPwbBZFjjGgGUA6NLw09EwE0CqkOc4q9oUmW1yo/edit?usp=sharing"",""แพร่!I411"")"),0)</f>
        <v>0</v>
      </c>
      <c r="J516" s="266">
        <f ca="1">IFERROR(__xludf.DUMMYFUNCTION("IMPORTRANGE(""https://docs.google.com/spreadsheets/d/11923uPwbBZFjjGgGUA6NLw09EwE0CqkOc4q9oUmW1yo/edit?usp=sharing"",""แพร่!J411"")"),0)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IFERROR(__xludf.DUMMYFUNCTION("IMPORTRANGE(""https://docs.google.com/spreadsheets/d/11923uPwbBZFjjGgGUA6NLw09EwE0CqkOc4q9oUmW1yo/edit?usp=sharing"",""แพร่!I412"")"),0)</f>
        <v>0</v>
      </c>
      <c r="J517" s="283">
        <f ca="1">IFERROR(__xludf.DUMMYFUNCTION("IMPORTRANGE(""https://docs.google.com/spreadsheets/d/11923uPwbBZFjjGgGUA6NLw09EwE0CqkOc4q9oUmW1yo/edit?usp=sharing"",""แพร่!J412"")"),0)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IFERROR(__xludf.DUMMYFUNCTION("IMPORTRANGE(""https://docs.google.com/spreadsheets/d/11923uPwbBZFjjGgGUA6NLw09EwE0CqkOc4q9oUmW1yo/edit?usp=sharing"",""แพร่!I413"")"),0)</f>
        <v>0</v>
      </c>
      <c r="J518" s="283">
        <f ca="1">IFERROR(__xludf.DUMMYFUNCTION("IMPORTRANGE(""https://docs.google.com/spreadsheets/d/11923uPwbBZFjjGgGUA6NLw09EwE0CqkOc4q9oUmW1yo/edit?usp=sharing"",""แพร่!J413"")"),0)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IFERROR(__xludf.DUMMYFUNCTION("IMPORTRANGE(""https://docs.google.com/spreadsheets/d/11923uPwbBZFjjGgGUA6NLw09EwE0CqkOc4q9oUmW1yo/edit?usp=sharing"",""แพร่!I420"")"),14)</f>
        <v>14</v>
      </c>
      <c r="J525" s="283">
        <f ca="1">IFERROR(__xludf.DUMMYFUNCTION("IMPORTRANGE(""https://docs.google.com/spreadsheets/d/11923uPwbBZFjjGgGUA6NLw09EwE0CqkOc4q9oUmW1yo/edit?usp=sharing"",""แพร่!J420"")"),0)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IFERROR(__xludf.DUMMYFUNCTION("IMPORTRANGE(""https://docs.google.com/spreadsheets/d/11923uPwbBZFjjGgGUA6NLw09EwE0CqkOc4q9oUmW1yo/edit?usp=sharing"",""แพร่!I421"")"),5)</f>
        <v>5</v>
      </c>
      <c r="J526" s="283">
        <f ca="1">IFERROR(__xludf.DUMMYFUNCTION("IMPORTRANGE(""https://docs.google.com/spreadsheets/d/11923uPwbBZFjjGgGUA6NLw09EwE0CqkOc4q9oUmW1yo/edit?usp=sharing"",""แพร่!J421"")"),0)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IFERROR(__xludf.DUMMYFUNCTION("IMPORTRANGE(""https://docs.google.com/spreadsheets/d/11923uPwbBZFjjGgGUA6NLw09EwE0CqkOc4q9oUmW1yo/edit?usp=sharing"",""แพร่!M428"")"),21312)</f>
        <v>21312</v>
      </c>
      <c r="O533" s="411">
        <f t="shared" ref="O533:O537" ca="1" si="118">+IF(L533&gt;0,N533*100/L533,0)</f>
        <v>62.061735585323241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IFERROR(__xludf.DUMMYFUNCTION("IMPORTRANGE(""https://docs.google.com/spreadsheets/d/11923uPwbBZFjjGgGUA6NLw09EwE0CqkOc4q9oUmW1yo/edit?usp=sharing"",""แพร่!M430"")"),21312)</f>
        <v>21312</v>
      </c>
      <c r="O535" s="168">
        <f t="shared" ca="1" si="118"/>
        <v>62.061735585323241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IFERROR(__xludf.DUMMYFUNCTION("IMPORTRANGE(""https://docs.google.com/spreadsheets/d/11923uPwbBZFjjGgGUA6NLw09EwE0CqkOc4q9oUmW1yo/edit?usp=sharing"",""แพร่!M432"")"),21312)</f>
        <v>21312</v>
      </c>
      <c r="O537" s="168">
        <f t="shared" ca="1" si="118"/>
        <v>62.061735585323241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IFERROR(__xludf.DUMMYFUNCTION("IMPORTRANGE(""https://docs.google.com/spreadsheets/d/11923uPwbBZFjjGgGUA6NLw09EwE0CqkOc4q9oUmW1yo/edit?usp=sharing"",""แพร่!M436"")"),3452)</f>
        <v>3452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IFERROR(__xludf.DUMMYFUNCTION("IMPORTRANGE(""https://docs.google.com/spreadsheets/d/11923uPwbBZFjjGgGUA6NLw09EwE0CqkOc4q9oUmW1yo/edit?usp=sharing"",""แพร่!J459"")"),1384)</f>
        <v>1384</v>
      </c>
      <c r="K564" s="371">
        <f ca="1">IF(I564&gt;0,J564*100/I564,0)</f>
        <v>115.33333333333333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IFERROR(__xludf.DUMMYFUNCTION("IMPORTRANGE(""https://docs.google.com/spreadsheets/d/11923uPwbBZFjjGgGUA6NLw09EwE0CqkOc4q9oUmW1yo/edit?usp=sharing"",""แพร่!M459"")"),35653)</f>
        <v>35653</v>
      </c>
      <c r="O564" s="372">
        <f t="shared" ref="O564:O568" ca="1" si="122">+IF(L564&gt;0,N564*100/L564,0)</f>
        <v>28.188646426312459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IFERROR(__xludf.DUMMYFUNCTION("IMPORTRANGE(""https://docs.google.com/spreadsheets/d/11923uPwbBZFjjGgGUA6NLw09EwE0CqkOc4q9oUmW1yo/edit?usp=sharing"",""แพร่!M461"")"),35653)</f>
        <v>35653</v>
      </c>
      <c r="O566" s="168">
        <f t="shared" ca="1" si="122"/>
        <v>28.188646426312459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IFERROR(__xludf.DUMMYFUNCTION("IMPORTRANGE(""https://docs.google.com/spreadsheets/d/11923uPwbBZFjjGgGUA6NLw09EwE0CqkOc4q9oUmW1yo/edit?usp=sharing"",""แพร่!M463"")"),35653)</f>
        <v>35653</v>
      </c>
      <c r="O568" s="168">
        <f t="shared" ca="1" si="122"/>
        <v>28.188646426312459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IFERROR(__xludf.DUMMYFUNCTION("IMPORTRANGE(""https://docs.google.com/spreadsheets/d/11923uPwbBZFjjGgGUA6NLw09EwE0CqkOc4q9oUmW1yo/edit?usp=sharing"",""แพร่!M466"")"),20899)</f>
        <v>20899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IFERROR(__xludf.DUMMYFUNCTION("IMPORTRANGE(""https://docs.google.com/spreadsheets/d/11923uPwbBZFjjGgGUA6NLw09EwE0CqkOc4q9oUmW1yo/edit?usp=sharing"",""แพร่!M467"")"),14754)</f>
        <v>14754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IFERROR(__xludf.DUMMYFUNCTION("IMPORTRANGE(""https://docs.google.com/spreadsheets/d/11923uPwbBZFjjGgGUA6NLw09EwE0CqkOc4q9oUmW1yo/edit?usp=sharing"",""แพร่!J468"")"),1384)</f>
        <v>1384</v>
      </c>
      <c r="K573" s="201">
        <f ca="1">IF(I573&gt;0,J573*100/I573,0)</f>
        <v>115.33333333333333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IFERROR(__xludf.DUMMYFUNCTION("IMPORTRANGE(""https://docs.google.com/spreadsheets/d/11923uPwbBZFjjGgGUA6NLw09EwE0CqkOc4q9oUmW1yo/edit?usp=sharing"",""แพร่!J472"")"),1121)</f>
        <v>1121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IFERROR(__xludf.DUMMYFUNCTION("IMPORTRANGE(""https://docs.google.com/spreadsheets/d/11923uPwbBZFjjGgGUA6NLw09EwE0CqkOc4q9oUmW1yo/edit?usp=sharing"",""แพร่!J487"")"),1.65)</f>
        <v>1.65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0">
        <f ca="1">IFERROR(__xludf.DUMMYFUNCTION("IMPORTRANGE(""https://docs.google.com/spreadsheets/d/11923uPwbBZFjjGgGUA6NLw09EwE0CqkOc4q9oUmW1yo/edit?usp=sharing"",""แพร่!J491"")"),1.65)</f>
        <v>1.65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IFERROR(__xludf.DUMMYFUNCTION("IMPORTRANGE(""https://docs.google.com/spreadsheets/d/11923uPwbBZFjjGgGUA6NLw09EwE0CqkOc4q9oUmW1yo/edit?usp=sharing"",""แพร่!I523"")"),3480000)</f>
        <v>3480000</v>
      </c>
      <c r="J628" s="340">
        <f ca="1">IFERROR(__xludf.DUMMYFUNCTION("IMPORTRANGE(""https://docs.google.com/spreadsheets/d/11923uPwbBZFjjGgGUA6NLw09EwE0CqkOc4q9oUmW1yo/edit?usp=sharing"",""แพร่!J523"")"),1570000)</f>
        <v>1570000</v>
      </c>
      <c r="K628" s="341">
        <f t="shared" ref="K628:K635" ca="1" si="129">IF(I628&gt;0,J628*100/I628,0)</f>
        <v>45.114942528735632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IFERROR(__xludf.DUMMYFUNCTION("IMPORTRANGE(""https://docs.google.com/spreadsheets/d/11923uPwbBZFjjGgGUA6NLw09EwE0CqkOc4q9oUmW1yo/edit?usp=sharing"",""แพร่!I524"")"),160)</f>
        <v>160</v>
      </c>
      <c r="J629" s="340">
        <f ca="1">IFERROR(__xludf.DUMMYFUNCTION("IMPORTRANGE(""https://docs.google.com/spreadsheets/d/11923uPwbBZFjjGgGUA6NLw09EwE0CqkOc4q9oUmW1yo/edit?usp=sharing"",""แพร่!J524"")"),72)</f>
        <v>72</v>
      </c>
      <c r="K629" s="341">
        <f t="shared" ca="1" si="129"/>
        <v>45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IFERROR(__xludf.DUMMYFUNCTION("IMPORTRANGE(""https://docs.google.com/spreadsheets/d/11923uPwbBZFjjGgGUA6NLw09EwE0CqkOc4q9oUmW1yo/edit?usp=sharing"",""แพร่!I525"")"),664125.88)</f>
        <v>664125.88</v>
      </c>
      <c r="J630" s="340">
        <f ca="1">IFERROR(__xludf.DUMMYFUNCTION("IMPORTRANGE(""https://docs.google.com/spreadsheets/d/11923uPwbBZFjjGgGUA6NLw09EwE0CqkOc4q9oUmW1yo/edit?usp=sharing"",""แพร่!J525"")"),63784.06)</f>
        <v>63784.06</v>
      </c>
      <c r="K630" s="341">
        <f t="shared" ca="1" si="129"/>
        <v>9.6042123821465886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IFERROR(__xludf.DUMMYFUNCTION("IMPORTRANGE(""https://docs.google.com/spreadsheets/d/11923uPwbBZFjjGgGUA6NLw09EwE0CqkOc4q9oUmW1yo/edit?usp=sharing"",""แพร่!I526"")"),54)</f>
        <v>54</v>
      </c>
      <c r="J631" s="340">
        <f ca="1">IFERROR(__xludf.DUMMYFUNCTION("IMPORTRANGE(""https://docs.google.com/spreadsheets/d/11923uPwbBZFjjGgGUA6NLw09EwE0CqkOc4q9oUmW1yo/edit?usp=sharing"",""แพร่!J526"")"),45)</f>
        <v>45</v>
      </c>
      <c r="K631" s="341">
        <f t="shared" ca="1" si="129"/>
        <v>83.333333333333329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IFERROR(__xludf.DUMMYFUNCTION("IMPORTRANGE(""https://docs.google.com/spreadsheets/d/11923uPwbBZFjjGgGUA6NLw09EwE0CqkOc4q9oUmW1yo/edit?usp=sharing"",""แพร่!I527"")"),0)</f>
        <v>0</v>
      </c>
      <c r="J632" s="340">
        <f ca="1">IFERROR(__xludf.DUMMYFUNCTION("IMPORTRANGE(""https://docs.google.com/spreadsheets/d/11923uPwbBZFjjGgGUA6NLw09EwE0CqkOc4q9oUmW1yo/edit?usp=sharing"",""แพร่!J527"")"),0)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IFERROR(__xludf.DUMMYFUNCTION("IMPORTRANGE(""https://docs.google.com/spreadsheets/d/11923uPwbBZFjjGgGUA6NLw09EwE0CqkOc4q9oUmW1yo/edit?usp=sharing"",""แพร่!I528"")"),0)</f>
        <v>0</v>
      </c>
      <c r="J633" s="340">
        <f ca="1">IFERROR(__xludf.DUMMYFUNCTION("IMPORTRANGE(""https://docs.google.com/spreadsheets/d/11923uPwbBZFjjGgGUA6NLw09EwE0CqkOc4q9oUmW1yo/edit?usp=sharing"",""แพร่!J528"")"),0)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IFERROR(__xludf.DUMMYFUNCTION("IMPORTRANGE(""https://docs.google.com/spreadsheets/d/11923uPwbBZFjjGgGUA6NLw09EwE0CqkOc4q9oUmW1yo/edit?usp=sharing"",""แพร่!I529"")"),3500000)</f>
        <v>3500000</v>
      </c>
      <c r="J634" s="340">
        <f ca="1">IFERROR(__xludf.DUMMYFUNCTION("IMPORTRANGE(""https://docs.google.com/spreadsheets/d/11923uPwbBZFjjGgGUA6NLw09EwE0CqkOc4q9oUmW1yo/edit?usp=sharing"",""แพร่!J529"")"),1185000)</f>
        <v>1185000</v>
      </c>
      <c r="K634" s="341">
        <f t="shared" ca="1" si="129"/>
        <v>33.857142857142854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60" sqref="G56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260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3165902</v>
      </c>
      <c r="M8" s="23">
        <f t="shared" ca="1" si="0"/>
        <v>1582480</v>
      </c>
      <c r="N8" s="23">
        <f t="shared" ca="1" si="0"/>
        <v>1684805.1800000002</v>
      </c>
      <c r="O8" s="22">
        <f t="shared" ref="O8:O16" ca="1" si="1">IF(L8&gt;0,N8*100/L8,0)</f>
        <v>53.21722466456638</v>
      </c>
      <c r="P8" s="22">
        <f t="shared" ref="P8:P16" ca="1" si="2">IF(M8&gt;0,N8*100/M8,0)</f>
        <v>106.46612784995705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3165902</v>
      </c>
      <c r="M10" s="30">
        <f t="shared" ca="1" si="4"/>
        <v>1582480</v>
      </c>
      <c r="N10" s="30">
        <f t="shared" ca="1" si="4"/>
        <v>1684805.1800000002</v>
      </c>
      <c r="O10" s="29">
        <f t="shared" ca="1" si="1"/>
        <v>53.21722466456638</v>
      </c>
      <c r="P10" s="29">
        <f t="shared" ca="1" si="2"/>
        <v>106.46612784995705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3118102</v>
      </c>
      <c r="M12" s="39">
        <f t="shared" ca="1" si="6"/>
        <v>1534680</v>
      </c>
      <c r="N12" s="39">
        <f t="shared" ca="1" si="6"/>
        <v>1637005.1800000002</v>
      </c>
      <c r="O12" s="39">
        <f t="shared" ca="1" si="1"/>
        <v>52.500052275390615</v>
      </c>
      <c r="P12" s="39">
        <f t="shared" ca="1" si="2"/>
        <v>106.66752547762403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1560102</v>
      </c>
      <c r="M14" s="39">
        <f t="shared" si="8"/>
        <v>0</v>
      </c>
      <c r="N14" s="39">
        <f t="shared" ca="1" si="8"/>
        <v>634314</v>
      </c>
      <c r="O14" s="39">
        <f t="shared" ca="1" si="1"/>
        <v>40.658495406069605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2083375</v>
      </c>
      <c r="M18" s="23">
        <f t="shared" ca="1" si="11"/>
        <v>1582480</v>
      </c>
      <c r="N18" s="23">
        <f t="shared" ca="1" si="11"/>
        <v>1050491.1800000002</v>
      </c>
      <c r="O18" s="22">
        <f t="shared" ref="O18:O20" ca="1" si="12">IF(L18&gt;0,N18*100/L18,0)</f>
        <v>50.422568188636234</v>
      </c>
      <c r="P18" s="22">
        <f t="shared" ref="P18:P26" ca="1" si="13">IF(M18&gt;0,N18*100/M18,0)</f>
        <v>66.382588089580921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2083375</v>
      </c>
      <c r="M20" s="30">
        <f t="shared" ca="1" si="15"/>
        <v>1582480</v>
      </c>
      <c r="N20" s="30">
        <f t="shared" ca="1" si="15"/>
        <v>1050491.1800000002</v>
      </c>
      <c r="O20" s="29">
        <f t="shared" ca="1" si="12"/>
        <v>50.422568188636234</v>
      </c>
      <c r="P20" s="29">
        <f t="shared" ca="1" si="13"/>
        <v>66.382588089580921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2035575</v>
      </c>
      <c r="M22" s="42">
        <f t="shared" ca="1" si="18"/>
        <v>1534680</v>
      </c>
      <c r="N22" s="39">
        <f t="shared" ca="1" si="18"/>
        <v>1002691.18</v>
      </c>
      <c r="O22" s="39">
        <f t="shared" ca="1" si="17"/>
        <v>49.258375643245763</v>
      </c>
      <c r="P22" s="39">
        <f t="shared" ca="1" si="13"/>
        <v>65.335521411629784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477575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1082527</v>
      </c>
      <c r="M28" s="23">
        <f t="shared" si="23"/>
        <v>0</v>
      </c>
      <c r="N28" s="23">
        <f t="shared" ca="1" si="23"/>
        <v>634314</v>
      </c>
      <c r="O28" s="22">
        <f t="shared" ref="O28:O30" ca="1" si="24">IF(L28&gt;0,N28*100/L28,0)</f>
        <v>58.595674749913861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1082527</v>
      </c>
      <c r="M30" s="30">
        <f t="shared" si="27"/>
        <v>0</v>
      </c>
      <c r="N30" s="30">
        <f t="shared" ca="1" si="27"/>
        <v>634314</v>
      </c>
      <c r="O30" s="29">
        <f t="shared" ca="1" si="24"/>
        <v>58.595674749913861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1082527</v>
      </c>
      <c r="M32" s="39">
        <f t="shared" si="30"/>
        <v>0</v>
      </c>
      <c r="N32" s="39">
        <f t="shared" ca="1" si="30"/>
        <v>634314</v>
      </c>
      <c r="O32" s="39">
        <f t="shared" ca="1" si="29"/>
        <v>58.595674749913861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1082527</v>
      </c>
      <c r="M34" s="39">
        <f t="shared" si="32"/>
        <v>0</v>
      </c>
      <c r="N34" s="39">
        <f t="shared" ca="1" si="32"/>
        <v>634314</v>
      </c>
      <c r="O34" s="39">
        <f t="shared" ca="1" si="29"/>
        <v>58.595674749913861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2083375</v>
      </c>
      <c r="M37" s="55">
        <f t="shared" ca="1" si="33"/>
        <v>1582480</v>
      </c>
      <c r="N37" s="55">
        <f t="shared" ca="1" si="33"/>
        <v>1050491.1800000002</v>
      </c>
      <c r="O37" s="56">
        <f t="shared" ca="1" si="29"/>
        <v>50.422568188636234</v>
      </c>
      <c r="P37" s="56">
        <f t="shared" ca="1" si="25"/>
        <v>66.382588089580921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300523.78000000003</v>
      </c>
      <c r="O41" s="78">
        <f t="shared" ref="O41:O43" ca="1" si="35">IF(L41&gt;0,N41*100/L41,0)</f>
        <v>44.874388532178592</v>
      </c>
      <c r="P41" s="78">
        <f t="shared" ref="P41:P43" ca="1" si="36">IF(M41&gt;0,N41*100/M41,0)</f>
        <v>59.829540115468852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300523.78000000003</v>
      </c>
      <c r="O43" s="78">
        <f t="shared" ca="1" si="35"/>
        <v>44.874388532178592</v>
      </c>
      <c r="P43" s="78">
        <f t="shared" ca="1" si="36"/>
        <v>59.829540115468852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IFERROR(__xludf.DUMMYFUNCTION("IMPORTRANGE(""https://docs.google.com/spreadsheets/d/1Yj_ptqi66GCucihVvJfMjLAmec39IyEx_6qawtMGysU/edit?usp=sharing"",""สบก!R31"")"),300523.78)</f>
        <v>300523.78000000003</v>
      </c>
      <c r="O45" s="39">
        <f ca="1">IF(L45&gt;0,N45*100/L45,0)</f>
        <v>44.874388532178592</v>
      </c>
      <c r="P45" s="39">
        <f ca="1">IF(M45&gt;0,N45*100/M45,0)</f>
        <v>59.829540115468852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108836</v>
      </c>
      <c r="O53" s="120">
        <f t="shared" ref="O53:O55" ca="1" si="40">IF(L53&gt;0,N53*100/L53,0)</f>
        <v>59.96473829201102</v>
      </c>
      <c r="P53" s="120">
        <f t="shared" ref="P53:P55" ca="1" si="41">IF(M53&gt;0,N53*100/M53,0)</f>
        <v>68.992709984152143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108836</v>
      </c>
      <c r="O55" s="120">
        <f t="shared" ca="1" si="40"/>
        <v>59.96473829201102</v>
      </c>
      <c r="P55" s="120">
        <f t="shared" ca="1" si="41"/>
        <v>68.992709984152143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IFERROR(__xludf.DUMMYFUNCTION("IMPORTRANGE(""https://docs.google.com/spreadsheets/d/1Yj_ptqi66GCucihVvJfMjLAmec39IyEx_6qawtMGysU/edit?usp=sharing"",""สบก!AA31"")"),108836)</f>
        <v>108836</v>
      </c>
      <c r="O57" s="39">
        <f ca="1">IF(L57&gt;0,N57*100/L57,0)</f>
        <v>59.96473829201102</v>
      </c>
      <c r="P57" s="39">
        <f ca="1">IF(M57&gt;0,N57*100/M57,0)</f>
        <v>68.992709984152143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IFERROR(__xludf.DUMMYFUNCTION("IMPORTRANGE(""https://docs.google.com/spreadsheets/d/11923uPwbBZFjjGgGUA6NLw09EwE0CqkOc4q9oUmW1yo/edit?usp=sharing"",""แม่ฮ่องสอน!J50"")"),0)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62340</v>
      </c>
      <c r="O118" s="151">
        <f t="shared" ref="O118:O120" ca="1" si="59">IF(L118&gt;0,N118*100/L118,0)</f>
        <v>75.618631732168851</v>
      </c>
      <c r="P118" s="151">
        <f t="shared" ref="P118:P120" ca="1" si="60">IF(M118&gt;0,N118*100/M118,0)</f>
        <v>75.618631732168851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62340</v>
      </c>
      <c r="O120" s="156">
        <f t="shared" ca="1" si="59"/>
        <v>75.618631732168851</v>
      </c>
      <c r="P120" s="156">
        <f t="shared" ca="1" si="60"/>
        <v>75.618631732168851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IFERROR(__xludf.DUMMYFUNCTION("IMPORTRANGE(""https://docs.google.com/spreadsheets/d/1Yj_ptqi66GCucihVvJfMjLAmec39IyEx_6qawtMGysU/edit?usp=sharing"",""สบก!BB31"")"),62340)</f>
        <v>62340</v>
      </c>
      <c r="O122" s="168">
        <f ca="1">IF(L122&gt;0,N122*100/L122,0)</f>
        <v>75.618631732168851</v>
      </c>
      <c r="P122" s="168">
        <f ca="1">IF(M122&gt;0,N122*100/M122,0)</f>
        <v>75.618631732168851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IFERROR(__xludf.DUMMYFUNCTION("IMPORTRANGE(""https://docs.google.com/spreadsheets/d/11923uPwbBZFjjGgGUA6NLw09EwE0CqkOc4q9oUmW1yo/edit?usp=sharing"",""แม่ฮ่องสอน!J65"")"),0)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IFERROR(__xludf.DUMMYFUNCTION("IMPORTRANGE(""https://docs.google.com/spreadsheets/d/11923uPwbBZFjjGgGUA6NLw09EwE0CqkOc4q9oUmW1yo/edit?usp=sharing"",""แม่ฮ่องสอน!I68"")"),0)</f>
        <v>0</v>
      </c>
      <c r="J138" s="266">
        <f ca="1">IFERROR(__xludf.DUMMYFUNCTION("IMPORTRANGE(""https://docs.google.com/spreadsheets/d/11923uPwbBZFjjGgGUA6NLw09EwE0CqkOc4q9oUmW1yo/edit?usp=sharing"",""แม่ฮ่องสอน!J68"")"),0)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41625</v>
      </c>
      <c r="N140" s="152">
        <f t="shared" ca="1" si="64"/>
        <v>36940</v>
      </c>
      <c r="O140" s="151">
        <f t="shared" ref="O140:O142" ca="1" si="65">IF(L140&gt;0,N140*100/L140,0)</f>
        <v>53.151079136690647</v>
      </c>
      <c r="P140" s="151">
        <f t="shared" ref="P140:P142" ca="1" si="66">IF(M140&gt;0,N140*100/M140,0)</f>
        <v>88.74474474474475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41625</v>
      </c>
      <c r="N142" s="88">
        <f t="shared" ca="1" si="68"/>
        <v>36940</v>
      </c>
      <c r="O142" s="156">
        <f t="shared" ca="1" si="65"/>
        <v>53.151079136690647</v>
      </c>
      <c r="P142" s="156">
        <f t="shared" ca="1" si="66"/>
        <v>88.74474474474475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IFERROR(__xludf.DUMMYFUNCTION("IMPORTRANGE(""https://docs.google.com/spreadsheets/d/1Yj_ptqi66GCucihVvJfMjLAmec39IyEx_6qawtMGysU/edit?usp=sharing"",""สบก!BJ31"")"),41625)</f>
        <v>41625</v>
      </c>
      <c r="N144" s="168">
        <f ca="1">IFERROR(__xludf.DUMMYFUNCTION("IMPORTRANGE(""https://docs.google.com/spreadsheets/d/1Yj_ptqi66GCucihVvJfMjLAmec39IyEx_6qawtMGysU/edit?usp=sharing"",""สบก!BK31"")"),36940)</f>
        <v>36940</v>
      </c>
      <c r="O144" s="168">
        <f ca="1">IF(L144&gt;0,N144*100/L144,0)</f>
        <v>53.151079136690647</v>
      </c>
      <c r="P144" s="168">
        <f ca="1">IF(M144&gt;0,N144*100/M144,0)</f>
        <v>88.74474474474475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IFERROR(__xludf.DUMMYFUNCTION("IMPORTRANGE(""https://docs.google.com/spreadsheets/d/11923uPwbBZFjjGgGUA6NLw09EwE0CqkOc4q9oUmW1yo/edit?usp=sharing"",""แม่ฮ่องสอน!I74"")"),4)</f>
        <v>4</v>
      </c>
      <c r="J149" s="274">
        <f ca="1">IFERROR(__xludf.DUMMYFUNCTION("IMPORTRANGE(""https://docs.google.com/spreadsheets/d/11923uPwbBZFjjGgGUA6NLw09EwE0CqkOc4q9oUmW1yo/edit?usp=sharing"",""แม่ฮ่องสอน!J74"")"),2)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IFERROR(__xludf.DUMMYFUNCTION("IMPORTRANGE(""https://docs.google.com/spreadsheets/d/11923uPwbBZFjjGgGUA6NLw09EwE0CqkOc4q9oUmW1yo/edit?usp=sharing"",""แม่ฮ่องสอน!J84"")"),50)</f>
        <v>50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IFERROR(__xludf.DUMMYFUNCTION("IMPORTRANGE(""https://docs.google.com/spreadsheets/d/11923uPwbBZFjjGgGUA6NLw09EwE0CqkOc4q9oUmW1yo/edit?usp=sharing"",""แม่ฮ่องสอน!J85"")"),50)</f>
        <v>50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IFERROR(__xludf.DUMMYFUNCTION("IMPORTRANGE(""https://docs.google.com/spreadsheets/d/11923uPwbBZFjjGgGUA6NLw09EwE0CqkOc4q9oUmW1yo/edit?usp=sharing"",""แม่ฮ่องสอน!I89"")"),2)</f>
        <v>2</v>
      </c>
      <c r="J164" s="283">
        <f ca="1">IFERROR(__xludf.DUMMYFUNCTION("IMPORTRANGE(""https://docs.google.com/spreadsheets/d/11923uPwbBZFjjGgGUA6NLw09EwE0CqkOc4q9oUmW1yo/edit?usp=sharing"",""แม่ฮ่องสอน!J89"")"),2)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IFERROR(__xludf.DUMMYFUNCTION("IMPORTRANGE(""https://docs.google.com/spreadsheets/d/11923uPwbBZFjjGgGUA6NLw09EwE0CqkOc4q9oUmW1yo/edit?usp=sharing"",""แม่ฮ่องสอน!I101"")"),0)</f>
        <v>0</v>
      </c>
      <c r="J176" s="283">
        <f ca="1">IFERROR(__xludf.DUMMYFUNCTION("IMPORTRANGE(""https://docs.google.com/spreadsheets/d/11923uPwbBZFjjGgGUA6NLw09EwE0CqkOc4q9oUmW1yo/edit?usp=sharing"",""แม่ฮ่องสอน!J101"")"),0)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IFERROR(__xludf.DUMMYFUNCTION("IMPORTRANGE(""https://docs.google.com/spreadsheets/d/11923uPwbBZFjjGgGUA6NLw09EwE0CqkOc4q9oUmW1yo/edit?usp=sharing"",""แม่ฮ่องสอน!J113"")"),0)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3">
        <f ca="1">IFERROR(__xludf.DUMMYFUNCTION("IMPORTRANGE(""https://docs.google.com/spreadsheets/d/11923uPwbBZFjjGgGUA6NLw09EwE0CqkOc4q9oUmW1yo/edit?usp=sharing"",""แม่ฮ่องสอน!J114"")"),0)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IFERROR(__xludf.DUMMYFUNCTION("IMPORTRANGE(""https://docs.google.com/spreadsheets/d/11923uPwbBZFjjGgGUA6NLw09EwE0CqkOc4q9oUmW1yo/edit?usp=sharing"",""แม่ฮ่องสอน!J128"")"),0)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IFERROR(__xludf.DUMMYFUNCTION("IMPORTRANGE(""https://docs.google.com/spreadsheets/d/11923uPwbBZFjjGgGUA6NLw09EwE0CqkOc4q9oUmW1yo/edit?usp=sharing"",""แม่ฮ่องสอน!I129"")"),0)</f>
        <v>0</v>
      </c>
      <c r="J204" s="283">
        <f ca="1">IFERROR(__xludf.DUMMYFUNCTION("IMPORTRANGE(""https://docs.google.com/spreadsheets/d/11923uPwbBZFjjGgGUA6NLw09EwE0CqkOc4q9oUmW1yo/edit?usp=sharing"",""แม่ฮ่องสอน!J129"")"),0)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IFERROR(__xludf.DUMMYFUNCTION("IMPORTRANGE(""https://docs.google.com/spreadsheets/d/11923uPwbBZFjjGgGUA6NLw09EwE0CqkOc4q9oUmW1yo/edit?usp=sharing"",""แม่ฮ่องสอน!J143"")"),0)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IFERROR(__xludf.DUMMYFUNCTION("IMPORTRANGE(""https://docs.google.com/spreadsheets/d/11923uPwbBZFjjGgGUA6NLw09EwE0CqkOc4q9oUmW1yo/edit?usp=sharing"",""แม่ฮ่องสอน!I144"")"),13)</f>
        <v>13</v>
      </c>
      <c r="J219" s="266">
        <f ca="1">IFERROR(__xludf.DUMMYFUNCTION("IMPORTRANGE(""https://docs.google.com/spreadsheets/d/11923uPwbBZFjjGgGUA6NLw09EwE0CqkOc4q9oUmW1yo/edit?usp=sharing"",""แม่ฮ่องสอน!J144"")"),13)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IFERROR(__xludf.DUMMYFUNCTION("IMPORTRANGE(""https://docs.google.com/spreadsheets/d/11923uPwbBZFjjGgGUA6NLw09EwE0CqkOc4q9oUmW1yo/edit?usp=sharing"",""แม่ฮ่องสอน!I149"")"),13)</f>
        <v>13</v>
      </c>
      <c r="J229" s="266">
        <f ca="1">IFERROR(__xludf.DUMMYFUNCTION("IMPORTRANGE(""https://docs.google.com/spreadsheets/d/11923uPwbBZFjjGgGUA6NLw09EwE0CqkOc4q9oUmW1yo/edit?usp=sharing"",""แม่ฮ่องสอน!J149"")"),13)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IFERROR(__xludf.DUMMYFUNCTION("IMPORTRANGE(""https://docs.google.com/spreadsheets/d/11923uPwbBZFjjGgGUA6NLw09EwE0CqkOc4q9oUmW1yo/edit?usp=sharing"",""แม่ฮ่องสอน!I158"")"),0)</f>
        <v>0</v>
      </c>
      <c r="J238" s="266">
        <f ca="1">IFERROR(__xludf.DUMMYFUNCTION("IMPORTRANGE(""https://docs.google.com/spreadsheets/d/11923uPwbBZFjjGgGUA6NLw09EwE0CqkOc4q9oUmW1yo/edit?usp=sharing"",""แม่ฮ่องสอน!J158"")"),0)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IFERROR(__xludf.DUMMYFUNCTION("IMPORTRANGE(""https://docs.google.com/spreadsheets/d/11923uPwbBZFjjGgGUA6NLw09EwE0CqkOc4q9oUmW1yo/edit?usp=sharing"",""แม่ฮ่องสอน!J166"")"),0)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IFERROR(__xludf.DUMMYFUNCTION("IMPORTRANGE(""https://docs.google.com/spreadsheets/d/11923uPwbBZFjjGgGUA6NLw09EwE0CqkOc4q9oUmW1yo/edit?usp=sharing"",""แม่ฮ่องสอน!I169"")"),0)</f>
        <v>0</v>
      </c>
      <c r="J249" s="315">
        <f ca="1">IFERROR(__xludf.DUMMYFUNCTION("IMPORTRANGE(""https://docs.google.com/spreadsheets/d/11923uPwbBZFjjGgGUA6NLw09EwE0CqkOc4q9oUmW1yo/edit?usp=sharing"",""แม่ฮ่องสอน!J169"")"),0)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IFERROR(__xludf.DUMMYFUNCTION("IMPORTRANGE(""https://docs.google.com/spreadsheets/d/11923uPwbBZFjjGgGUA6NLw09EwE0CqkOc4q9oUmW1yo/edit?usp=sharing"",""แม่ฮ่องสอน!J184"")"),0)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IFERROR(__xludf.DUMMYFUNCTION("IMPORTRANGE(""https://docs.google.com/spreadsheets/d/11923uPwbBZFjjGgGUA6NLw09EwE0CqkOc4q9oUmW1yo/edit?usp=sharing"",""แม่ฮ่องสอน!I185"")"),15)</f>
        <v>15</v>
      </c>
      <c r="J270" s="315">
        <f ca="1">IFERROR(__xludf.DUMMYFUNCTION("IMPORTRANGE(""https://docs.google.com/spreadsheets/d/11923uPwbBZFjjGgGUA6NLw09EwE0CqkOc4q9oUmW1yo/edit?usp=sharing"",""แม่ฮ่องสอน!J185"")"),15)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80985</v>
      </c>
      <c r="O271" s="151">
        <f t="shared" ref="O271:O273" ca="1" si="84">IF(L271&gt;0,N271*100/L271,0)</f>
        <v>43.261217948717949</v>
      </c>
      <c r="P271" s="151">
        <f t="shared" ref="P271:P273" ca="1" si="85">IF(M271&gt;0,N271*100/M271,0)</f>
        <v>61.702857142857141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80985</v>
      </c>
      <c r="O273" s="156">
        <f t="shared" ca="1" si="84"/>
        <v>43.261217948717949</v>
      </c>
      <c r="P273" s="156">
        <f t="shared" ca="1" si="85"/>
        <v>61.702857142857141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IFERROR(__xludf.DUMMYFUNCTION("IMPORTRANGE(""https://docs.google.com/spreadsheets/d/1Yj_ptqi66GCucihVvJfMjLAmec39IyEx_6qawtMGysU/edit?usp=sharing"",""สบก!CL31"")"),80985)</f>
        <v>80985</v>
      </c>
      <c r="O275" s="168">
        <f ca="1">IF(L275&gt;0,N275*100/L275,0)</f>
        <v>43.261217948717949</v>
      </c>
      <c r="P275" s="168">
        <f ca="1">IF(M275&gt;0,N275*100/M275,0)</f>
        <v>61.702857142857141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IFERROR(__xludf.DUMMYFUNCTION("IMPORTRANGE(""https://docs.google.com/spreadsheets/d/11923uPwbBZFjjGgGUA6NLw09EwE0CqkOc4q9oUmW1yo/edit?usp=sharing"",""แม่ฮ่องสอน!I199"")"),0)</f>
        <v>0</v>
      </c>
      <c r="J289" s="315">
        <f ca="1">IFERROR(__xludf.DUMMYFUNCTION("IMPORTRANGE(""https://docs.google.com/spreadsheets/d/11923uPwbBZFjjGgGUA6NLw09EwE0CqkOc4q9oUmW1yo/edit?usp=sharing"",""แม่ฮ่องสอน!J199"")"),0)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IFERROR(__xludf.DUMMYFUNCTION("IMPORTRANGE(""https://docs.google.com/spreadsheets/d/11923uPwbBZFjjGgGUA6NLw09EwE0CqkOc4q9oUmW1yo/edit?usp=sharing"",""แม่ฮ่องสอน!J213"")"),0)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IFERROR(__xludf.DUMMYFUNCTION("IMPORTRANGE(""https://docs.google.com/spreadsheets/d/11923uPwbBZFjjGgGUA6NLw09EwE0CqkOc4q9oUmW1yo/edit?usp=sharing"",""แม่ฮ่องสอน!I214"")"),0)</f>
        <v>0</v>
      </c>
      <c r="J309" s="332">
        <f ca="1">IFERROR(__xludf.DUMMYFUNCTION("IMPORTRANGE(""https://docs.google.com/spreadsheets/d/11923uPwbBZFjjGgGUA6NLw09EwE0CqkOc4q9oUmW1yo/edit?usp=sharing"",""แม่ฮ่องสอน!J214"")"),0)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IFERROR(__xludf.DUMMYFUNCTION("IMPORTRANGE(""https://docs.google.com/spreadsheets/d/11923uPwbBZFjjGgGUA6NLw09EwE0CqkOc4q9oUmW1yo/edit?usp=sharing"",""แม่ฮ่องสอน!J226"")"),0)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IFERROR(__xludf.DUMMYFUNCTION("IMPORTRANGE(""https://docs.google.com/spreadsheets/d/11923uPwbBZFjjGgGUA6NLw09EwE0CqkOc4q9oUmW1yo/edit?usp=sharing"",""แม่ฮ่องสอน!I228"")"),70)</f>
        <v>70</v>
      </c>
      <c r="J328" s="338">
        <f ca="1">IFERROR(__xludf.DUMMYFUNCTION("IMPORTRANGE(""https://docs.google.com/spreadsheets/d/11923uPwbBZFjjGgGUA6NLw09EwE0CqkOc4q9oUmW1yo/edit?usp=sharing"",""แม่ฮ่องสอน!J228"")"),65)</f>
        <v>65</v>
      </c>
      <c r="K328" s="316">
        <f ca="1">IF(I328&gt;0,J328*100/I328,0)</f>
        <v>92.857142857142861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873740</v>
      </c>
      <c r="M329" s="152">
        <f t="shared" ca="1" si="98"/>
        <v>647820</v>
      </c>
      <c r="N329" s="152">
        <f t="shared" ca="1" si="98"/>
        <v>441571.4</v>
      </c>
      <c r="O329" s="151">
        <f t="shared" ref="O329:O331" ca="1" si="99">IF(L329&gt;0,N329*100/L329,0)</f>
        <v>50.53807768901504</v>
      </c>
      <c r="P329" s="151">
        <f t="shared" ref="P329:P331" ca="1" si="100">IF(M329&gt;0,N329*100/M329,0)</f>
        <v>68.162668642524153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873740</v>
      </c>
      <c r="M331" s="88">
        <f t="shared" ca="1" si="102"/>
        <v>647820</v>
      </c>
      <c r="N331" s="88">
        <f t="shared" ca="1" si="102"/>
        <v>441571.4</v>
      </c>
      <c r="O331" s="156">
        <f t="shared" ca="1" si="99"/>
        <v>50.53807768901504</v>
      </c>
      <c r="P331" s="156">
        <f t="shared" ca="1" si="100"/>
        <v>68.162668642524153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825940</v>
      </c>
      <c r="M333" s="167">
        <f ca="1">IFERROR(__xludf.DUMMYFUNCTION("IMPORTRANGE(""https://docs.google.com/spreadsheets/d/1Yj_ptqi66GCucihVvJfMjLAmec39IyEx_6qawtMGysU/edit?usp=sharing"",""สบก!DL31"")"),600020)</f>
        <v>600020</v>
      </c>
      <c r="N333" s="168">
        <f ca="1">IFERROR(__xludf.DUMMYFUNCTION("IMPORTRANGE(""https://docs.google.com/spreadsheets/d/1Yj_ptqi66GCucihVvJfMjLAmec39IyEx_6qawtMGysU/edit?usp=sharing"",""สบก!DM31"")"),393771.4)</f>
        <v>393771.4</v>
      </c>
      <c r="O333" s="168">
        <f ca="1">IF(L333&gt;0,N333*100/L333,0)</f>
        <v>47.675545439136016</v>
      </c>
      <c r="P333" s="168">
        <f ca="1">IF(M333&gt;0,N333*100/M333,0)</f>
        <v>65.626379120695972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IFERROR(__xludf.DUMMYFUNCTION("IMPORTRANGE(""https://docs.google.com/spreadsheets/d/1Yj_ptqi66GCucihVvJfMjLAmec39IyEx_6qawtMGysU/edit?usp=sharing"",""สบก!DI31"")"),251140)</f>
        <v>251140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IFERROR(__xludf.DUMMYFUNCTION("IMPORTRANGE(""https://docs.google.com/spreadsheets/d/11923uPwbBZFjjGgGUA6NLw09EwE0CqkOc4q9oUmW1yo/edit?usp=sharing"",""แม่ฮ่องสอน!J234"")"),31)</f>
        <v>31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IFERROR(__xludf.DUMMYFUNCTION("IMPORTRANGE(""https://docs.google.com/spreadsheets/d/11923uPwbBZFjjGgGUA6NLw09EwE0CqkOc4q9oUmW1yo/edit?usp=sharing"",""แม่ฮ่องสอน!I235"")"),210)</f>
        <v>210</v>
      </c>
      <c r="J340" s="187">
        <f ca="1">IFERROR(__xludf.DUMMYFUNCTION("IMPORTRANGE(""https://docs.google.com/spreadsheets/d/11923uPwbBZFjjGgGUA6NLw09EwE0CqkOc4q9oUmW1yo/edit?usp=sharing"",""แม่ฮ่องสอน!J235"")"),59.3799999999999)</f>
        <v>59.379999999999903</v>
      </c>
      <c r="K340" s="341">
        <f t="shared" ca="1" si="103"/>
        <v>28.276190476190429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IFERROR(__xludf.DUMMYFUNCTION("IMPORTRANGE(""https://docs.google.com/spreadsheets/d/11923uPwbBZFjjGgGUA6NLw09EwE0CqkOc4q9oUmW1yo/edit?usp=sharing"",""แม่ฮ่องสอน!I236"")"),70)</f>
        <v>70</v>
      </c>
      <c r="J341" s="187">
        <f ca="1">IFERROR(__xludf.DUMMYFUNCTION("IMPORTRANGE(""https://docs.google.com/spreadsheets/d/11923uPwbBZFjjGgGUA6NLw09EwE0CqkOc4q9oUmW1yo/edit?usp=sharing"",""แม่ฮ่องสอน!J236"")"),69)</f>
        <v>69</v>
      </c>
      <c r="K341" s="341">
        <f t="shared" ca="1" si="103"/>
        <v>98.571428571428569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IFERROR(__xludf.DUMMYFUNCTION("IMPORTRANGE(""https://docs.google.com/spreadsheets/d/11923uPwbBZFjjGgGUA6NLw09EwE0CqkOc4q9oUmW1yo/edit?usp=sharing"",""แม่ฮ่องสอน!J237"")"),220.99)</f>
        <v>220.99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IFERROR(__xludf.DUMMYFUNCTION("IMPORTRANGE(""https://docs.google.com/spreadsheets/d/11923uPwbBZFjjGgGUA6NLw09EwE0CqkOc4q9oUmW1yo/edit?usp=sharing"",""แม่ฮ่องสอน!I238"")"),70)</f>
        <v>70</v>
      </c>
      <c r="J343" s="187">
        <f ca="1">IFERROR(__xludf.DUMMYFUNCTION("IMPORTRANGE(""https://docs.google.com/spreadsheets/d/11923uPwbBZFjjGgGUA6NLw09EwE0CqkOc4q9oUmW1yo/edit?usp=sharing"",""แม่ฮ่องสอน!J238"")"),1)</f>
        <v>1</v>
      </c>
      <c r="K343" s="341">
        <f t="shared" ca="1" si="103"/>
        <v>1.4285714285714286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IFERROR(__xludf.DUMMYFUNCTION("IMPORTRANGE(""https://docs.google.com/spreadsheets/d/11923uPwbBZFjjGgGUA6NLw09EwE0CqkOc4q9oUmW1yo/edit?usp=sharing"",""แม่ฮ่องสอน!J239"")"),28.14)</f>
        <v>28.14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IFERROR(__xludf.DUMMYFUNCTION("IMPORTRANGE(""https://docs.google.com/spreadsheets/d/11923uPwbBZFjjGgGUA6NLw09EwE0CqkOc4q9oUmW1yo/edit?usp=sharing"",""แม่ฮ่องสอน!I240"")"),70)</f>
        <v>70</v>
      </c>
      <c r="J345" s="187">
        <f ca="1">IFERROR(__xludf.DUMMYFUNCTION("IMPORTRANGE(""https://docs.google.com/spreadsheets/d/11923uPwbBZFjjGgGUA6NLw09EwE0CqkOc4q9oUmW1yo/edit?usp=sharing"",""แม่ฮ่องสอน!J240"")"),65)</f>
        <v>65</v>
      </c>
      <c r="K345" s="341">
        <f t="shared" ca="1" si="103"/>
        <v>92.857142857142861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IFERROR(__xludf.DUMMYFUNCTION("IMPORTRANGE(""https://docs.google.com/spreadsheets/d/11923uPwbBZFjjGgGUA6NLw09EwE0CqkOc4q9oUmW1yo/edit?usp=sharing"",""แม่ฮ่องสอน!J241"")"),218.9)</f>
        <v>218.9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IFERROR(__xludf.DUMMYFUNCTION("IMPORTRANGE(""https://docs.google.com/spreadsheets/d/11923uPwbBZFjjGgGUA6NLw09EwE0CqkOc4q9oUmW1yo/edit?usp=sharing"",""แม่ฮ่องสอน!L242"")"),1082527)</f>
        <v>1082527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IFERROR(__xludf.DUMMYFUNCTION("IMPORTRANGE(""https://docs.google.com/spreadsheets/d/11923uPwbBZFjjGgGUA6NLw09EwE0CqkOc4q9oUmW1yo/edit?usp=sharing"",""แม่ฮ่องสอน!M242"")"),634314)</f>
        <v>634314</v>
      </c>
      <c r="O347" s="357">
        <f ca="1">+IF(L347&gt;0,N347*100/L347,0)</f>
        <v>58.595674749913861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IFERROR(__xludf.DUMMYFUNCTION("IMPORTRANGE(""https://docs.google.com/spreadsheets/d/11923uPwbBZFjjGgGUA6NLw09EwE0CqkOc4q9oUmW1yo/edit?usp=sharing"",""แม่ฮ่องสอน!M244"")"),249436)</f>
        <v>249436</v>
      </c>
      <c r="O349" s="372">
        <f ca="1">+IF(L349&gt;0,N349*100/L349,0)</f>
        <v>70.545845353243962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IFERROR(__xludf.DUMMYFUNCTION("IMPORTRANGE(""https://docs.google.com/spreadsheets/d/11923uPwbBZFjjGgGUA6NLw09EwE0CqkOc4q9oUmW1yo/edit?usp=sharing"",""แม่ฮ่องสอน!M247"")"),249436)</f>
        <v>249436</v>
      </c>
      <c r="O352" s="165">
        <f t="shared" ca="1" si="105"/>
        <v>70.545845353243962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IFERROR(__xludf.DUMMYFUNCTION("IMPORTRANGE(""https://docs.google.com/spreadsheets/d/11923uPwbBZFjjGgGUA6NLw09EwE0CqkOc4q9oUmW1yo/edit?usp=sharing"",""แม่ฮ่องสอน!M249"")"),249436)</f>
        <v>249436</v>
      </c>
      <c r="O354" s="168">
        <f t="shared" ca="1" si="105"/>
        <v>70.545845353243962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IFERROR(__xludf.DUMMYFUNCTION("IMPORTRANGE(""https://docs.google.com/spreadsheets/d/11923uPwbBZFjjGgGUA6NLw09EwE0CqkOc4q9oUmW1yo/edit?usp=sharing"",""แม่ฮ่องสอน!M252"")"),52516)</f>
        <v>52516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IFERROR(__xludf.DUMMYFUNCTION("IMPORTRANGE(""https://docs.google.com/spreadsheets/d/11923uPwbBZFjjGgGUA6NLw09EwE0CqkOc4q9oUmW1yo/edit?usp=sharing"",""แม่ฮ่องสอน!M296"")"),90230)</f>
        <v>90230</v>
      </c>
      <c r="O401" s="372">
        <f ca="1">+IF(L401&gt;0,N401*100/L401,0)</f>
        <v>86.270197915670721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IFERROR(__xludf.DUMMYFUNCTION("IMPORTRANGE(""https://docs.google.com/spreadsheets/d/11923uPwbBZFjjGgGUA6NLw09EwE0CqkOc4q9oUmW1yo/edit?usp=sharing"",""แม่ฮ่องสอน!M299"")"),90230)</f>
        <v>90230</v>
      </c>
      <c r="O404" s="168">
        <f t="shared" ca="1" si="112"/>
        <v>86.270197915670721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IFERROR(__xludf.DUMMYFUNCTION("IMPORTRANGE(""https://docs.google.com/spreadsheets/d/11923uPwbBZFjjGgGUA6NLw09EwE0CqkOc4q9oUmW1yo/edit?usp=sharing"",""แม่ฮ่องสอน!M301"")"),90230)</f>
        <v>90230</v>
      </c>
      <c r="O406" s="168">
        <f t="shared" ca="1" si="112"/>
        <v>86.270197915670721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IFERROR(__xludf.DUMMYFUNCTION("IMPORTRANGE(""https://docs.google.com/spreadsheets/d/11923uPwbBZFjjGgGUA6NLw09EwE0CqkOc4q9oUmW1yo/edit?usp=sharing"",""แม่ฮ่องสอน!M305"")"),8460)</f>
        <v>8460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IFERROR(__xludf.DUMMYFUNCTION("IMPORTRANGE(""https://docs.google.com/spreadsheets/d/11923uPwbBZFjjGgGUA6NLw09EwE0CqkOc4q9oUmW1yo/edit?usp=sharing"",""แม่ฮ่องสอน!M330"")"),70139)</f>
        <v>70139</v>
      </c>
      <c r="O435" s="411">
        <f t="shared" ref="O435:O439" ca="1" si="114">+IF(L435&gt;0,N435*100/L435,0)</f>
        <v>70.138999999999996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IFERROR(__xludf.DUMMYFUNCTION("IMPORTRANGE(""https://docs.google.com/spreadsheets/d/11923uPwbBZFjjGgGUA6NLw09EwE0CqkOc4q9oUmW1yo/edit?usp=sharing"",""แม่ฮ่องสอน!M332"")"),70139)</f>
        <v>70139</v>
      </c>
      <c r="O437" s="168">
        <f t="shared" ca="1" si="114"/>
        <v>70.138999999999996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IFERROR(__xludf.DUMMYFUNCTION("IMPORTRANGE(""https://docs.google.com/spreadsheets/d/11923uPwbBZFjjGgGUA6NLw09EwE0CqkOc4q9oUmW1yo/edit?usp=sharing"",""แม่ฮ่องสอน!M334"")"),70139)</f>
        <v>70139</v>
      </c>
      <c r="O439" s="168">
        <f t="shared" ca="1" si="114"/>
        <v>70.138999999999996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IFERROR(__xludf.DUMMYFUNCTION("IMPORTRANGE(""https://docs.google.com/spreadsheets/d/11923uPwbBZFjjGgGUA6NLw09EwE0CqkOc4q9oUmW1yo/edit?usp=sharing"",""แม่ฮ่องสอน!M338"")"),25939)</f>
        <v>25939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IFERROR(__xludf.DUMMYFUNCTION("IMPORTRANGE(""https://docs.google.com/spreadsheets/d/11923uPwbBZFjjGgGUA6NLw09EwE0CqkOc4q9oUmW1yo/edit?usp=sharing"",""แม่ฮ่องสอน!L350"")"),96393)</f>
        <v>96393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IFERROR(__xludf.DUMMYFUNCTION("IMPORTRANGE(""https://docs.google.com/spreadsheets/d/11923uPwbBZFjjGgGUA6NLw09EwE0CqkOc4q9oUmW1yo/edit?usp=sharing"",""แม่ฮ่องสอน!M350"")"),40595)</f>
        <v>40595</v>
      </c>
      <c r="O455" s="372">
        <f t="shared" ref="O455:O459" ca="1" si="116">+IF(L455&gt;0,N455*100/L455,0)</f>
        <v>42.114053925077549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IFERROR(__xludf.DUMMYFUNCTION("IMPORTRANGE(""https://docs.google.com/spreadsheets/d/11923uPwbBZFjjGgGUA6NLw09EwE0CqkOc4q9oUmW1yo/edit?usp=sharing"",""แม่ฮ่องสอน!L352"")"),96393)</f>
        <v>96393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IFERROR(__xludf.DUMMYFUNCTION("IMPORTRANGE(""https://docs.google.com/spreadsheets/d/11923uPwbBZFjjGgGUA6NLw09EwE0CqkOc4q9oUmW1yo/edit?usp=sharing"",""แม่ฮ่องสอน!M352"")"),40595)</f>
        <v>40595</v>
      </c>
      <c r="O457" s="168">
        <f t="shared" ca="1" si="116"/>
        <v>42.114053925077549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IFERROR(__xludf.DUMMYFUNCTION("IMPORTRANGE(""https://docs.google.com/spreadsheets/d/11923uPwbBZFjjGgGUA6NLw09EwE0CqkOc4q9oUmW1yo/edit?usp=sharing"",""แม่ฮ่องสอน!L354"")"),96393)</f>
        <v>96393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IFERROR(__xludf.DUMMYFUNCTION("IMPORTRANGE(""https://docs.google.com/spreadsheets/d/11923uPwbBZFjjGgGUA6NLw09EwE0CqkOc4q9oUmW1yo/edit?usp=sharing"",""แม่ฮ่องสอน!M354"")"),40595)</f>
        <v>40595</v>
      </c>
      <c r="O459" s="168">
        <f t="shared" ca="1" si="116"/>
        <v>42.114053925077549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IFERROR(__xludf.DUMMYFUNCTION("IMPORTRANGE(""https://docs.google.com/spreadsheets/d/11923uPwbBZFjjGgGUA6NLw09EwE0CqkOc4q9oUmW1yo/edit?usp=sharing"",""แม่ฮ่องสอน!M358"")"),40595)</f>
        <v>40595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IFERROR(__xludf.DUMMYFUNCTION("IMPORTRANGE(""https://docs.google.com/spreadsheets/d/11923uPwbBZFjjGgGUA6NLw09EwE0CqkOc4q9oUmW1yo/edit?usp=sharing"",""แม่ฮ่องสอน!I359"")"),4665)</f>
        <v>4665</v>
      </c>
      <c r="J464" s="266">
        <f ca="1">IFERROR(__xludf.DUMMYFUNCTION("IMPORTRANGE(""https://docs.google.com/spreadsheets/d/11923uPwbBZFjjGgGUA6NLw09EwE0CqkOc4q9oUmW1yo/edit?usp=sharing"",""แม่ฮ่องสอน!J359"")"),4665)</f>
        <v>4665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IFERROR(__xludf.DUMMYFUNCTION("IMPORTRANGE(""https://docs.google.com/spreadsheets/d/11923uPwbBZFjjGgGUA6NLw09EwE0CqkOc4q9oUmW1yo/edit?usp=sharing"",""แม่ฮ่องสอน!I411"")"),0)</f>
        <v>0</v>
      </c>
      <c r="J516" s="266">
        <f ca="1">IFERROR(__xludf.DUMMYFUNCTION("IMPORTRANGE(""https://docs.google.com/spreadsheets/d/11923uPwbBZFjjGgGUA6NLw09EwE0CqkOc4q9oUmW1yo/edit?usp=sharing"",""แม่ฮ่องสอน!J411"")"),0)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IFERROR(__xludf.DUMMYFUNCTION("IMPORTRANGE(""https://docs.google.com/spreadsheets/d/11923uPwbBZFjjGgGUA6NLw09EwE0CqkOc4q9oUmW1yo/edit?usp=sharing"",""แม่ฮ่องสอน!I412"")"),0)</f>
        <v>0</v>
      </c>
      <c r="J517" s="283">
        <f ca="1">IFERROR(__xludf.DUMMYFUNCTION("IMPORTRANGE(""https://docs.google.com/spreadsheets/d/11923uPwbBZFjjGgGUA6NLw09EwE0CqkOc4q9oUmW1yo/edit?usp=sharing"",""แม่ฮ่องสอน!J412"")"),0)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IFERROR(__xludf.DUMMYFUNCTION("IMPORTRANGE(""https://docs.google.com/spreadsheets/d/11923uPwbBZFjjGgGUA6NLw09EwE0CqkOc4q9oUmW1yo/edit?usp=sharing"",""แม่ฮ่องสอน!I413"")"),0)</f>
        <v>0</v>
      </c>
      <c r="J518" s="283">
        <f ca="1">IFERROR(__xludf.DUMMYFUNCTION("IMPORTRANGE(""https://docs.google.com/spreadsheets/d/11923uPwbBZFjjGgGUA6NLw09EwE0CqkOc4q9oUmW1yo/edit?usp=sharing"",""แม่ฮ่องสอน!J413"")"),0)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IFERROR(__xludf.DUMMYFUNCTION("IMPORTRANGE(""https://docs.google.com/spreadsheets/d/11923uPwbBZFjjGgGUA6NLw09EwE0CqkOc4q9oUmW1yo/edit?usp=sharing"",""แม่ฮ่องสอน!I420"")"),24)</f>
        <v>24</v>
      </c>
      <c r="J525" s="283">
        <f ca="1">IFERROR(__xludf.DUMMYFUNCTION("IMPORTRANGE(""https://docs.google.com/spreadsheets/d/11923uPwbBZFjjGgGUA6NLw09EwE0CqkOc4q9oUmW1yo/edit?usp=sharing"",""แม่ฮ่องสอน!J420"")"),24)</f>
        <v>24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IFERROR(__xludf.DUMMYFUNCTION("IMPORTRANGE(""https://docs.google.com/spreadsheets/d/11923uPwbBZFjjGgGUA6NLw09EwE0CqkOc4q9oUmW1yo/edit?usp=sharing"",""แม่ฮ่องสอน!I421"")"),4)</f>
        <v>4</v>
      </c>
      <c r="J526" s="283">
        <f ca="1">IFERROR(__xludf.DUMMYFUNCTION("IMPORTRANGE(""https://docs.google.com/spreadsheets/d/11923uPwbBZFjjGgGUA6NLw09EwE0CqkOc4q9oUmW1yo/edit?usp=sharing"",""แม่ฮ่องสอน!J421"")"),4)</f>
        <v>4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IFERROR(__xludf.DUMMYFUNCTION("IMPORTRANGE(""https://docs.google.com/spreadsheets/d/11923uPwbBZFjjGgGUA6NLw09EwE0CqkOc4q9oUmW1yo/edit?usp=sharing"",""แม่ฮ่องสอน!J459"")"),260)</f>
        <v>260</v>
      </c>
      <c r="K564" s="371">
        <f ca="1">IF(I564&gt;0,J564*100/I564,0)</f>
        <v>104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IFERROR(__xludf.DUMMYFUNCTION("IMPORTRANGE(""https://docs.google.com/spreadsheets/d/11923uPwbBZFjjGgGUA6NLw09EwE0CqkOc4q9oUmW1yo/edit?usp=sharing"",""แม่ฮ่องสอน!M459"")"),52407)</f>
        <v>52407</v>
      </c>
      <c r="O564" s="372">
        <f t="shared" ref="O564:O568" ca="1" si="122">+IF(L564&gt;0,N564*100/L564,0)</f>
        <v>40.288284132841326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IFERROR(__xludf.DUMMYFUNCTION("IMPORTRANGE(""https://docs.google.com/spreadsheets/d/11923uPwbBZFjjGgGUA6NLw09EwE0CqkOc4q9oUmW1yo/edit?usp=sharing"",""แม่ฮ่องสอน!M461"")"),52407)</f>
        <v>52407</v>
      </c>
      <c r="O566" s="168">
        <f t="shared" ca="1" si="122"/>
        <v>40.288284132841326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IFERROR(__xludf.DUMMYFUNCTION("IMPORTRANGE(""https://docs.google.com/spreadsheets/d/11923uPwbBZFjjGgGUA6NLw09EwE0CqkOc4q9oUmW1yo/edit?usp=sharing"",""แม่ฮ่องสอน!M463"")"),52407)</f>
        <v>52407</v>
      </c>
      <c r="O568" s="168">
        <f t="shared" ca="1" si="122"/>
        <v>40.288284132841326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IFERROR(__xludf.DUMMYFUNCTION("IMPORTRANGE(""https://docs.google.com/spreadsheets/d/11923uPwbBZFjjGgGUA6NLw09EwE0CqkOc4q9oUmW1yo/edit?usp=sharing"",""แม่ฮ่องสอน!M466"")"),43607)</f>
        <v>43607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IFERROR(__xludf.DUMMYFUNCTION("IMPORTRANGE(""https://docs.google.com/spreadsheets/d/11923uPwbBZFjjGgGUA6NLw09EwE0CqkOc4q9oUmW1yo/edit?usp=sharing"",""แม่ฮ่องสอน!M467"")"),8800)</f>
        <v>8800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IFERROR(__xludf.DUMMYFUNCTION("IMPORTRANGE(""https://docs.google.com/spreadsheets/d/11923uPwbBZFjjGgGUA6NLw09EwE0CqkOc4q9oUmW1yo/edit?usp=sharing"",""แม่ฮ่องสอน!J468"")"),260)</f>
        <v>260</v>
      </c>
      <c r="K573" s="201">
        <f ca="1">IF(I573&gt;0,J573*100/I573,0)</f>
        <v>104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IFERROR(__xludf.DUMMYFUNCTION("IMPORTRANGE(""https://docs.google.com/spreadsheets/d/11923uPwbBZFjjGgGUA6NLw09EwE0CqkOc4q9oUmW1yo/edit?usp=sharing"",""แม่ฮ่องสอน!J471"")"),159)</f>
        <v>159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IFERROR(__xludf.DUMMYFUNCTION("IMPORTRANGE(""https://docs.google.com/spreadsheets/d/11923uPwbBZFjjGgGUA6NLw09EwE0CqkOc4q9oUmW1yo/edit?usp=sharing"",""แม่ฮ่องสอน!J472"")"),101)</f>
        <v>101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0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IFERROR(__xludf.DUMMYFUNCTION("IMPORTRANGE(""https://docs.google.com/spreadsheets/d/11923uPwbBZFjjGgGUA6NLw09EwE0CqkOc4q9oUmW1yo/edit?usp=sharing"",""แม่ฮ่องสอน!M492"")"),3910)</f>
        <v>3910</v>
      </c>
      <c r="O597" s="411">
        <f t="shared" ref="O597:O601" ca="1" si="126">+IF(L597&gt;0,N597*100/L597,0)</f>
        <v>56.258992805755398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0">
        <f ca="1">IFERROR(__xludf.DUMMYFUNCTION("IMPORTRANGE(""https://docs.google.com/spreadsheets/d/11923uPwbBZFjjGgGUA6NLw09EwE0CqkOc4q9oUmW1yo/edit?usp=sharing"",""แม่ฮ่องสอน!J523"")"),477379.13)</f>
        <v>477379.13</v>
      </c>
      <c r="K628" s="341">
        <f t="shared" ref="K628:K635" ca="1" si="129">IF(I628&gt;0,J628*100/I628,0)</f>
        <v>56.892643024662391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IFERROR(__xludf.DUMMYFUNCTION("IMPORTRANGE(""https://docs.google.com/spreadsheets/d/11923uPwbBZFjjGgGUA6NLw09EwE0CqkOc4q9oUmW1yo/edit?usp=sharing"",""แม่ฮ่องสอน!I524"")"),84)</f>
        <v>84</v>
      </c>
      <c r="J629" s="340">
        <f ca="1">IFERROR(__xludf.DUMMYFUNCTION("IMPORTRANGE(""https://docs.google.com/spreadsheets/d/11923uPwbBZFjjGgGUA6NLw09EwE0CqkOc4q9oUmW1yo/edit?usp=sharing"",""แม่ฮ่องสอน!J524"")"),48)</f>
        <v>48</v>
      </c>
      <c r="K629" s="341">
        <f t="shared" ca="1" si="129"/>
        <v>57.142857142857146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0">
        <f ca="1">IFERROR(__xludf.DUMMYFUNCTION("IMPORTRANGE(""https://docs.google.com/spreadsheets/d/11923uPwbBZFjjGgGUA6NLw09EwE0CqkOc4q9oUmW1yo/edit?usp=sharing"",""แม่ฮ่องสอน!J525"")"),95158.23)</f>
        <v>95158.23</v>
      </c>
      <c r="K630" s="341">
        <f t="shared" ca="1" si="129"/>
        <v>27.876928512335681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IFERROR(__xludf.DUMMYFUNCTION("IMPORTRANGE(""https://docs.google.com/spreadsheets/d/11923uPwbBZFjjGgGUA6NLw09EwE0CqkOc4q9oUmW1yo/edit?usp=sharing"",""แม่ฮ่องสอน!I526"")"),27)</f>
        <v>27</v>
      </c>
      <c r="J631" s="340">
        <f ca="1">IFERROR(__xludf.DUMMYFUNCTION("IMPORTRANGE(""https://docs.google.com/spreadsheets/d/11923uPwbBZFjjGgGUA6NLw09EwE0CqkOc4q9oUmW1yo/edit?usp=sharing"",""แม่ฮ่องสอน!J526"")"),19)</f>
        <v>19</v>
      </c>
      <c r="K631" s="341">
        <f t="shared" ca="1" si="129"/>
        <v>70.370370370370367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IFERROR(__xludf.DUMMYFUNCTION("IMPORTRANGE(""https://docs.google.com/spreadsheets/d/11923uPwbBZFjjGgGUA6NLw09EwE0CqkOc4q9oUmW1yo/edit?usp=sharing"",""แม่ฮ่องสอน!I527"")"),0)</f>
        <v>0</v>
      </c>
      <c r="J632" s="340">
        <f ca="1">IFERROR(__xludf.DUMMYFUNCTION("IMPORTRANGE(""https://docs.google.com/spreadsheets/d/11923uPwbBZFjjGgGUA6NLw09EwE0CqkOc4q9oUmW1yo/edit?usp=sharing"",""แม่ฮ่องสอน!J527"")"),0)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IFERROR(__xludf.DUMMYFUNCTION("IMPORTRANGE(""https://docs.google.com/spreadsheets/d/11923uPwbBZFjjGgGUA6NLw09EwE0CqkOc4q9oUmW1yo/edit?usp=sharing"",""แม่ฮ่องสอน!I528"")"),0)</f>
        <v>0</v>
      </c>
      <c r="J633" s="340">
        <f ca="1">IFERROR(__xludf.DUMMYFUNCTION("IMPORTRANGE(""https://docs.google.com/spreadsheets/d/11923uPwbBZFjjGgGUA6NLw09EwE0CqkOc4q9oUmW1yo/edit?usp=sharing"",""แม่ฮ่องสอน!J528"")"),0)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0">
        <f ca="1">IFERROR(__xludf.DUMMYFUNCTION("IMPORTRANGE(""https://docs.google.com/spreadsheets/d/11923uPwbBZFjjGgGUA6NLw09EwE0CqkOc4q9oUmW1yo/edit?usp=sharing"",""แม่ฮ่องสอน!J529"")"),205000)</f>
        <v>205000</v>
      </c>
      <c r="K634" s="341">
        <f t="shared" ca="1" si="129"/>
        <v>22.777777777777779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IFERROR(__xludf.DUMMYFUNCTION("IMPORTRANGE(""https://docs.google.com/spreadsheets/d/11923uPwbBZFjjGgGUA6NLw09EwE0CqkOc4q9oUmW1yo/edit?usp=sharing"",""แม่ฮ่องสอน!J530"")"),6)</f>
        <v>6</v>
      </c>
      <c r="K635" s="486">
        <f t="shared" ca="1" si="129"/>
        <v>20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262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5351760</v>
      </c>
      <c r="M8" s="23">
        <f t="shared" ca="1" si="0"/>
        <v>2129880</v>
      </c>
      <c r="N8" s="23">
        <f t="shared" ca="1" si="0"/>
        <v>2204534.2400000002</v>
      </c>
      <c r="O8" s="22">
        <f t="shared" ref="O8:O16" ca="1" si="1">IF(L8&gt;0,N8*100/L8,0)</f>
        <v>41.192696234509775</v>
      </c>
      <c r="P8" s="22">
        <f t="shared" ref="P8:P16" ca="1" si="2">IF(M8&gt;0,N8*100/M8,0)</f>
        <v>103.50509136664978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5351760</v>
      </c>
      <c r="M10" s="30">
        <f t="shared" ca="1" si="4"/>
        <v>2129880</v>
      </c>
      <c r="N10" s="30">
        <f t="shared" ca="1" si="4"/>
        <v>2204534.2400000002</v>
      </c>
      <c r="O10" s="29">
        <f t="shared" ca="1" si="1"/>
        <v>41.192696234509775</v>
      </c>
      <c r="P10" s="29">
        <f t="shared" ca="1" si="2"/>
        <v>103.50509136664978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5139360</v>
      </c>
      <c r="M12" s="39">
        <f t="shared" ca="1" si="6"/>
        <v>1917480</v>
      </c>
      <c r="N12" s="39">
        <f t="shared" ca="1" si="6"/>
        <v>1994539.2400000002</v>
      </c>
      <c r="O12" s="39">
        <f t="shared" ca="1" si="1"/>
        <v>38.809097630833413</v>
      </c>
      <c r="P12" s="39">
        <f t="shared" ca="1" si="2"/>
        <v>104.01877672778858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3305760</v>
      </c>
      <c r="M14" s="39">
        <f t="shared" si="8"/>
        <v>0</v>
      </c>
      <c r="N14" s="39">
        <f t="shared" ca="1" si="8"/>
        <v>789842.13</v>
      </c>
      <c r="O14" s="39">
        <f t="shared" ca="1" si="1"/>
        <v>23.892906018585741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212400</v>
      </c>
      <c r="M16" s="39">
        <f t="shared" ca="1" si="10"/>
        <v>212400</v>
      </c>
      <c r="N16" s="39">
        <f t="shared" ca="1" si="10"/>
        <v>209995</v>
      </c>
      <c r="O16" s="50">
        <f t="shared" ca="1" si="1"/>
        <v>98.86770244821092</v>
      </c>
      <c r="P16" s="50">
        <f t="shared" ca="1" si="2"/>
        <v>98.86770244821092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2719825</v>
      </c>
      <c r="M18" s="23">
        <f t="shared" ca="1" si="11"/>
        <v>2129880</v>
      </c>
      <c r="N18" s="23">
        <f t="shared" ca="1" si="11"/>
        <v>1414692.11</v>
      </c>
      <c r="O18" s="22">
        <f t="shared" ref="O18:O20" ca="1" si="12">IF(L18&gt;0,N18*100/L18,0)</f>
        <v>52.014085832728206</v>
      </c>
      <c r="P18" s="22">
        <f t="shared" ref="P18:P26" ca="1" si="13">IF(M18&gt;0,N18*100/M18,0)</f>
        <v>66.421211993163936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2719825</v>
      </c>
      <c r="M20" s="30">
        <f t="shared" ca="1" si="15"/>
        <v>2129880</v>
      </c>
      <c r="N20" s="30">
        <f t="shared" ca="1" si="15"/>
        <v>1414692.11</v>
      </c>
      <c r="O20" s="29">
        <f t="shared" ca="1" si="12"/>
        <v>52.014085832728206</v>
      </c>
      <c r="P20" s="29">
        <f t="shared" ca="1" si="13"/>
        <v>66.421211993163936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1917480</v>
      </c>
      <c r="N22" s="39">
        <f t="shared" ca="1" si="18"/>
        <v>1204697.1100000001</v>
      </c>
      <c r="O22" s="39">
        <f t="shared" ca="1" si="17"/>
        <v>48.045190185150112</v>
      </c>
      <c r="P22" s="39">
        <f t="shared" ca="1" si="13"/>
        <v>62.827101716836687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212400</v>
      </c>
      <c r="M26" s="50">
        <f t="shared" ca="1" si="22"/>
        <v>212400</v>
      </c>
      <c r="N26" s="50">
        <f t="shared" ca="1" si="22"/>
        <v>209995</v>
      </c>
      <c r="O26" s="50">
        <f t="shared" ca="1" si="17"/>
        <v>98.86770244821092</v>
      </c>
      <c r="P26" s="50">
        <f t="shared" ca="1" si="13"/>
        <v>98.86770244821092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2631935</v>
      </c>
      <c r="M28" s="23">
        <f t="shared" si="23"/>
        <v>0</v>
      </c>
      <c r="N28" s="23">
        <f t="shared" ca="1" si="23"/>
        <v>789842.13</v>
      </c>
      <c r="O28" s="22">
        <f t="shared" ref="O28:O30" ca="1" si="24">IF(L28&gt;0,N28*100/L28,0)</f>
        <v>30.009940595037492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2631935</v>
      </c>
      <c r="M30" s="30">
        <f t="shared" si="27"/>
        <v>0</v>
      </c>
      <c r="N30" s="30">
        <f t="shared" ca="1" si="27"/>
        <v>789842.13</v>
      </c>
      <c r="O30" s="29">
        <f t="shared" ca="1" si="24"/>
        <v>30.009940595037492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2631935</v>
      </c>
      <c r="M32" s="39">
        <f t="shared" si="30"/>
        <v>0</v>
      </c>
      <c r="N32" s="39">
        <f t="shared" ca="1" si="30"/>
        <v>789842.13</v>
      </c>
      <c r="O32" s="39">
        <f t="shared" ca="1" si="29"/>
        <v>30.009940595037492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2631935</v>
      </c>
      <c r="M34" s="39">
        <f t="shared" si="32"/>
        <v>0</v>
      </c>
      <c r="N34" s="39">
        <f t="shared" ca="1" si="32"/>
        <v>789842.13</v>
      </c>
      <c r="O34" s="39">
        <f t="shared" ca="1" si="29"/>
        <v>30.009940595037492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2719825</v>
      </c>
      <c r="M37" s="55">
        <f t="shared" ca="1" si="33"/>
        <v>2129880</v>
      </c>
      <c r="N37" s="55">
        <f t="shared" ca="1" si="33"/>
        <v>1414692.11</v>
      </c>
      <c r="O37" s="56">
        <f t="shared" ca="1" si="29"/>
        <v>52.014085832728206</v>
      </c>
      <c r="P37" s="56">
        <f t="shared" ca="1" si="25"/>
        <v>66.421211993163936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307403.34000000003</v>
      </c>
      <c r="O41" s="78">
        <f t="shared" ref="O41:O43" ca="1" si="35">IF(L41&gt;0,N41*100/L41,0)</f>
        <v>47.703808193668536</v>
      </c>
      <c r="P41" s="78">
        <f t="shared" ref="P41:P43" ca="1" si="36">IF(M41&gt;0,N41*100/M41,0)</f>
        <v>63.605077591558043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307403.34000000003</v>
      </c>
      <c r="O43" s="78">
        <f t="shared" ca="1" si="35"/>
        <v>47.703808193668536</v>
      </c>
      <c r="P43" s="78">
        <f t="shared" ca="1" si="36"/>
        <v>63.605077591558043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IFERROR(__xludf.DUMMYFUNCTION("IMPORTRANGE(""https://docs.google.com/spreadsheets/d/1Yj_ptqi66GCucihVvJfMjLAmec39IyEx_6qawtMGysU/edit?usp=sharing"",""สบก!R32"")"),307403.34)</f>
        <v>307403.34000000003</v>
      </c>
      <c r="O45" s="39">
        <f ca="1">IF(L45&gt;0,N45*100/L45,0)</f>
        <v>47.703808193668536</v>
      </c>
      <c r="P45" s="39">
        <f ca="1">IF(M45&gt;0,N45*100/M45,0)</f>
        <v>63.605077591558043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261174</v>
      </c>
      <c r="O53" s="120">
        <f t="shared" ref="O53:O55" ca="1" si="40">IF(L53&gt;0,N53*100/L53,0)</f>
        <v>46.143816254416961</v>
      </c>
      <c r="P53" s="120">
        <f t="shared" ref="P53:P55" ca="1" si="41">IF(M53&gt;0,N53*100/M53,0)</f>
        <v>59.530908096280086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261174</v>
      </c>
      <c r="O55" s="120">
        <f t="shared" ca="1" si="40"/>
        <v>46.143816254416961</v>
      </c>
      <c r="P55" s="120">
        <f t="shared" ca="1" si="41"/>
        <v>59.530908096280086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IFERROR(__xludf.DUMMYFUNCTION("IMPORTRANGE(""https://docs.google.com/spreadsheets/d/1Yj_ptqi66GCucihVvJfMjLAmec39IyEx_6qawtMGysU/edit?usp=sharing"",""สบก!AA32"")"),261174)</f>
        <v>261174</v>
      </c>
      <c r="O57" s="39">
        <f ca="1">IF(L57&gt;0,N57*100/L57,0)</f>
        <v>46.143816254416961</v>
      </c>
      <c r="P57" s="39">
        <f ca="1">IF(M57&gt;0,N57*100/M57,0)</f>
        <v>59.530908096280086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114625</v>
      </c>
      <c r="O94" s="151">
        <f t="shared" ref="O94:O96" ca="1" si="53">IF(L94&gt;0,N94*100/L94,0)</f>
        <v>53.438228438228435</v>
      </c>
      <c r="P94" s="151">
        <f t="shared" ref="P94:P96" ca="1" si="54">IF(M94&gt;0,N94*100/M94,0)</f>
        <v>53.438228438228435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114625</v>
      </c>
      <c r="O96" s="156">
        <f t="shared" ca="1" si="53"/>
        <v>53.438228438228435</v>
      </c>
      <c r="P96" s="156">
        <f t="shared" ca="1" si="54"/>
        <v>53.438228438228435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IFERROR(__xludf.DUMMYFUNCTION("IMPORTRANGE(""https://docs.google.com/spreadsheets/d/1Yj_ptqi66GCucihVvJfMjLAmec39IyEx_6qawtMGysU/edit?usp=sharing"",""สบก!AS32"")"),24630)</f>
        <v>24630</v>
      </c>
      <c r="O98" s="168">
        <f ca="1">IF(L98&gt;0,N98*100/L98,0)</f>
        <v>20.171990171990171</v>
      </c>
      <c r="P98" s="168">
        <f ca="1">IF(M98&gt;0,N98*100/M98,0)</f>
        <v>20.171990171990171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97.397186147186147</v>
      </c>
      <c r="P102" s="50">
        <f ca="1">IF(M102&gt;0,N102*100/M102,0)</f>
        <v>97.397186147186147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IFERROR(__xludf.DUMMYFUNCTION("IMPORTRANGE(""https://docs.google.com/spreadsheets/d/11923uPwbBZFjjGgGUA6NLw09EwE0CqkOc4q9oUmW1yo/edit?usp=sharing"",""ลำปาง!J50"")"),0)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IFERROR(__xludf.DUMMYFUNCTION("IMPORTRANGE(""https://docs.google.com/spreadsheets/d/11923uPwbBZFjjGgGUA6NLw09EwE0CqkOc4q9oUmW1yo/edit?usp=sharing"",""ลำปาง!J65"")"),0)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IFERROR(__xludf.DUMMYFUNCTION("IMPORTRANGE(""https://docs.google.com/spreadsheets/d/11923uPwbBZFjjGgGUA6NLw09EwE0CqkOc4q9oUmW1yo/edit?usp=sharing"",""ลำปาง!I68"")"),0)</f>
        <v>0</v>
      </c>
      <c r="J138" s="266">
        <f ca="1">IFERROR(__xludf.DUMMYFUNCTION("IMPORTRANGE(""https://docs.google.com/spreadsheets/d/11923uPwbBZFjjGgGUA6NLw09EwE0CqkOc4q9oUmW1yo/edit?usp=sharing"",""ลำปาง!J68"")"),0)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51457</v>
      </c>
      <c r="O140" s="151">
        <f t="shared" ref="O140:O142" ca="1" si="65">IF(L140&gt;0,N140*100/L140,0)</f>
        <v>74.575362318840575</v>
      </c>
      <c r="P140" s="151">
        <f t="shared" ref="P140:P142" ca="1" si="66">IF(M140&gt;0,N140*100/M140,0)</f>
        <v>92.506966292134834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55625</v>
      </c>
      <c r="N142" s="88">
        <f t="shared" ca="1" si="68"/>
        <v>51457</v>
      </c>
      <c r="O142" s="156">
        <f t="shared" ca="1" si="65"/>
        <v>74.575362318840575</v>
      </c>
      <c r="P142" s="156">
        <f t="shared" ca="1" si="66"/>
        <v>92.506966292134834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IFERROR(__xludf.DUMMYFUNCTION("IMPORTRANGE(""https://docs.google.com/spreadsheets/d/1Yj_ptqi66GCucihVvJfMjLAmec39IyEx_6qawtMGysU/edit?usp=sharing"",""สบก!BJ32"")"),55625)</f>
        <v>55625</v>
      </c>
      <c r="N144" s="168">
        <f ca="1">IFERROR(__xludf.DUMMYFUNCTION("IMPORTRANGE(""https://docs.google.com/spreadsheets/d/1Yj_ptqi66GCucihVvJfMjLAmec39IyEx_6qawtMGysU/edit?usp=sharing"",""สบก!BK32"")"),51457)</f>
        <v>51457</v>
      </c>
      <c r="O144" s="168">
        <f ca="1">IF(L144&gt;0,N144*100/L144,0)</f>
        <v>74.575362318840575</v>
      </c>
      <c r="P144" s="168">
        <f ca="1">IF(M144&gt;0,N144*100/M144,0)</f>
        <v>92.506966292134834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IFERROR(__xludf.DUMMYFUNCTION("IMPORTRANGE(""https://docs.google.com/spreadsheets/d/11923uPwbBZFjjGgGUA6NLw09EwE0CqkOc4q9oUmW1yo/edit?usp=sharing"",""ลำปาง!I74"")"),4)</f>
        <v>4</v>
      </c>
      <c r="J149" s="274">
        <f ca="1">IFERROR(__xludf.DUMMYFUNCTION("IMPORTRANGE(""https://docs.google.com/spreadsheets/d/11923uPwbBZFjjGgGUA6NLw09EwE0CqkOc4q9oUmW1yo/edit?usp=sharing"",""ลำปาง!J74"")"),2)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IFERROR(__xludf.DUMMYFUNCTION("IMPORTRANGE(""https://docs.google.com/spreadsheets/d/11923uPwbBZFjjGgGUA6NLw09EwE0CqkOc4q9oUmW1yo/edit?usp=sharing"",""ลำปาง!I89"")"),3)</f>
        <v>3</v>
      </c>
      <c r="J164" s="283">
        <f ca="1">IFERROR(__xludf.DUMMYFUNCTION("IMPORTRANGE(""https://docs.google.com/spreadsheets/d/11923uPwbBZFjjGgGUA6NLw09EwE0CqkOc4q9oUmW1yo/edit?usp=sharing"",""ลำปาง!J89"")"),3)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IFERROR(__xludf.DUMMYFUNCTION("IMPORTRANGE(""https://docs.google.com/spreadsheets/d/11923uPwbBZFjjGgGUA6NLw09EwE0CqkOc4q9oUmW1yo/edit?usp=sharing"",""ลำปาง!I101"")"),0)</f>
        <v>0</v>
      </c>
      <c r="J176" s="283">
        <f ca="1">IFERROR(__xludf.DUMMYFUNCTION("IMPORTRANGE(""https://docs.google.com/spreadsheets/d/11923uPwbBZFjjGgGUA6NLw09EwE0CqkOc4q9oUmW1yo/edit?usp=sharing"",""ลำปาง!J101"")"),0)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IFERROR(__xludf.DUMMYFUNCTION("IMPORTRANGE(""https://docs.google.com/spreadsheets/d/11923uPwbBZFjjGgGUA6NLw09EwE0CqkOc4q9oUmW1yo/edit?usp=sharing"",""ลำปาง!J113"")"),0)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IFERROR(__xludf.DUMMYFUNCTION("IMPORTRANGE(""https://docs.google.com/spreadsheets/d/11923uPwbBZFjjGgGUA6NLw09EwE0CqkOc4q9oUmW1yo/edit?usp=sharing"",""ลำปาง!I114"")"),50000)</f>
        <v>50000</v>
      </c>
      <c r="J189" s="283">
        <f ca="1">IFERROR(__xludf.DUMMYFUNCTION("IMPORTRANGE(""https://docs.google.com/spreadsheets/d/11923uPwbBZFjjGgGUA6NLw09EwE0CqkOc4q9oUmW1yo/edit?usp=sharing"",""ลำปาง!J114"")"),0)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IFERROR(__xludf.DUMMYFUNCTION("IMPORTRANGE(""https://docs.google.com/spreadsheets/d/11923uPwbBZFjjGgGUA6NLw09EwE0CqkOc4q9oUmW1yo/edit?usp=sharing"",""ลำปาง!J128"")"),0)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IFERROR(__xludf.DUMMYFUNCTION("IMPORTRANGE(""https://docs.google.com/spreadsheets/d/11923uPwbBZFjjGgGUA6NLw09EwE0CqkOc4q9oUmW1yo/edit?usp=sharing"",""ลำปาง!I129"")"),0)</f>
        <v>0</v>
      </c>
      <c r="J204" s="283">
        <f ca="1">IFERROR(__xludf.DUMMYFUNCTION("IMPORTRANGE(""https://docs.google.com/spreadsheets/d/11923uPwbBZFjjGgGUA6NLw09EwE0CqkOc4q9oUmW1yo/edit?usp=sharing"",""ลำปาง!J129"")"),0)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IFERROR(__xludf.DUMMYFUNCTION("IMPORTRANGE(""https://docs.google.com/spreadsheets/d/11923uPwbBZFjjGgGUA6NLw09EwE0CqkOc4q9oUmW1yo/edit?usp=sharing"",""ลำปาง!J143"")"),0)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IFERROR(__xludf.DUMMYFUNCTION("IMPORTRANGE(""https://docs.google.com/spreadsheets/d/11923uPwbBZFjjGgGUA6NLw09EwE0CqkOc4q9oUmW1yo/edit?usp=sharing"",""ลำปาง!I144"")"),15)</f>
        <v>15</v>
      </c>
      <c r="J219" s="266">
        <f ca="1">IFERROR(__xludf.DUMMYFUNCTION("IMPORTRANGE(""https://docs.google.com/spreadsheets/d/11923uPwbBZFjjGgGUA6NLw09EwE0CqkOc4q9oUmW1yo/edit?usp=sharing"",""ลำปาง!J144"")"),15)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IFERROR(__xludf.DUMMYFUNCTION("IMPORTRANGE(""https://docs.google.com/spreadsheets/d/11923uPwbBZFjjGgGUA6NLw09EwE0CqkOc4q9oUmW1yo/edit?usp=sharing"",""ลำปาง!I149"")"),15)</f>
        <v>15</v>
      </c>
      <c r="J229" s="266">
        <f ca="1">IFERROR(__xludf.DUMMYFUNCTION("IMPORTRANGE(""https://docs.google.com/spreadsheets/d/11923uPwbBZFjjGgGUA6NLw09EwE0CqkOc4q9oUmW1yo/edit?usp=sharing"",""ลำปาง!J149"")"),15)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IFERROR(__xludf.DUMMYFUNCTION("IMPORTRANGE(""https://docs.google.com/spreadsheets/d/11923uPwbBZFjjGgGUA6NLw09EwE0CqkOc4q9oUmW1yo/edit?usp=sharing"",""ลำปาง!I158"")"),0)</f>
        <v>0</v>
      </c>
      <c r="J238" s="266">
        <f ca="1">IFERROR(__xludf.DUMMYFUNCTION("IMPORTRANGE(""https://docs.google.com/spreadsheets/d/11923uPwbBZFjjGgGUA6NLw09EwE0CqkOc4q9oUmW1yo/edit?usp=sharing"",""ลำปาง!J158"")"),0)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IFERROR(__xludf.DUMMYFUNCTION("IMPORTRANGE(""https://docs.google.com/spreadsheets/d/11923uPwbBZFjjGgGUA6NLw09EwE0CqkOc4q9oUmW1yo/edit?usp=sharing"",""ลำปาง!J166"")"),0)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IFERROR(__xludf.DUMMYFUNCTION("IMPORTRANGE(""https://docs.google.com/spreadsheets/d/11923uPwbBZFjjGgGUA6NLw09EwE0CqkOc4q9oUmW1yo/edit?usp=sharing"",""ลำปาง!I169"")"),0)</f>
        <v>0</v>
      </c>
      <c r="J249" s="315">
        <f ca="1">IFERROR(__xludf.DUMMYFUNCTION("IMPORTRANGE(""https://docs.google.com/spreadsheets/d/11923uPwbBZFjjGgGUA6NLw09EwE0CqkOc4q9oUmW1yo/edit?usp=sharing"",""ลำปาง!J169"")"),0)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IFERROR(__xludf.DUMMYFUNCTION("IMPORTRANGE(""https://docs.google.com/spreadsheets/d/11923uPwbBZFjjGgGUA6NLw09EwE0CqkOc4q9oUmW1yo/edit?usp=sharing"",""ลำปาง!J184"")"),0)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IFERROR(__xludf.DUMMYFUNCTION("IMPORTRANGE(""https://docs.google.com/spreadsheets/d/11923uPwbBZFjjGgGUA6NLw09EwE0CqkOc4q9oUmW1yo/edit?usp=sharing"",""ลำปาง!I185"")"),15)</f>
        <v>15</v>
      </c>
      <c r="J270" s="315">
        <f ca="1">IFERROR(__xludf.DUMMYFUNCTION("IMPORTRANGE(""https://docs.google.com/spreadsheets/d/11923uPwbBZFjjGgGUA6NLw09EwE0CqkOc4q9oUmW1yo/edit?usp=sharing"",""ลำปาง!J185"")"),15)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81172</v>
      </c>
      <c r="O271" s="151">
        <f t="shared" ref="O271:O273" ca="1" si="84">IF(L271&gt;0,N271*100/L271,0)</f>
        <v>43.361111111111114</v>
      </c>
      <c r="P271" s="151">
        <f t="shared" ref="P271:P273" ca="1" si="85">IF(M271&gt;0,N271*100/M271,0)</f>
        <v>52.64072632944228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81172</v>
      </c>
      <c r="O273" s="156">
        <f t="shared" ca="1" si="84"/>
        <v>43.361111111111114</v>
      </c>
      <c r="P273" s="156">
        <f t="shared" ca="1" si="85"/>
        <v>52.64072632944228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IFERROR(__xludf.DUMMYFUNCTION("IMPORTRANGE(""https://docs.google.com/spreadsheets/d/1Yj_ptqi66GCucihVvJfMjLAmec39IyEx_6qawtMGysU/edit?usp=sharing"",""สบก!CL32"")"),81172)</f>
        <v>81172</v>
      </c>
      <c r="O275" s="168">
        <f ca="1">IF(L275&gt;0,N275*100/L275,0)</f>
        <v>43.361111111111114</v>
      </c>
      <c r="P275" s="168">
        <f ca="1">IF(M275&gt;0,N275*100/M275,0)</f>
        <v>52.64072632944228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IFERROR(__xludf.DUMMYFUNCTION("IMPORTRANGE(""https://docs.google.com/spreadsheets/d/11923uPwbBZFjjGgGUA6NLw09EwE0CqkOc4q9oUmW1yo/edit?usp=sharing"",""ลำปาง!I199"")"),0)</f>
        <v>0</v>
      </c>
      <c r="J289" s="315">
        <f ca="1">IFERROR(__xludf.DUMMYFUNCTION("IMPORTRANGE(""https://docs.google.com/spreadsheets/d/11923uPwbBZFjjGgGUA6NLw09EwE0CqkOc4q9oUmW1yo/edit?usp=sharing"",""ลำปาง!J199"")"),0)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IFERROR(__xludf.DUMMYFUNCTION("IMPORTRANGE(""https://docs.google.com/spreadsheets/d/11923uPwbBZFjjGgGUA6NLw09EwE0CqkOc4q9oUmW1yo/edit?usp=sharing"",""ลำปาง!J213"")"),0)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IFERROR(__xludf.DUMMYFUNCTION("IMPORTRANGE(""https://docs.google.com/spreadsheets/d/11923uPwbBZFjjGgGUA6NLw09EwE0CqkOc4q9oUmW1yo/edit?usp=sharing"",""ลำปาง!I214"")"),0)</f>
        <v>0</v>
      </c>
      <c r="J309" s="332">
        <f ca="1">IFERROR(__xludf.DUMMYFUNCTION("IMPORTRANGE(""https://docs.google.com/spreadsheets/d/11923uPwbBZFjjGgGUA6NLw09EwE0CqkOc4q9oUmW1yo/edit?usp=sharing"",""ลำปาง!J214"")"),0)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IFERROR(__xludf.DUMMYFUNCTION("IMPORTRANGE(""https://docs.google.com/spreadsheets/d/11923uPwbBZFjjGgGUA6NLw09EwE0CqkOc4q9oUmW1yo/edit?usp=sharing"",""ลำปาง!J226"")"),0)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IFERROR(__xludf.DUMMYFUNCTION("IMPORTRANGE(""https://docs.google.com/spreadsheets/d/11923uPwbBZFjjGgGUA6NLw09EwE0CqkOc4q9oUmW1yo/edit?usp=sharing"",""ลำปาง!I228"")"),400)</f>
        <v>400</v>
      </c>
      <c r="J328" s="338">
        <f ca="1">IFERROR(__xludf.DUMMYFUNCTION("IMPORTRANGE(""https://docs.google.com/spreadsheets/d/11923uPwbBZFjjGgGUA6NLw09EwE0CqkOc4q9oUmW1yo/edit?usp=sharing"",""ลำปาง!J228"")"),188)</f>
        <v>188</v>
      </c>
      <c r="K328" s="316">
        <f ca="1">IF(I328&gt;0,J328*100/I328,0)</f>
        <v>47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762410</v>
      </c>
      <c r="N329" s="152">
        <f t="shared" ca="1" si="98"/>
        <v>577735.77</v>
      </c>
      <c r="O329" s="151">
        <f t="shared" ref="O329:O331" ca="1" si="99">IF(L329&gt;0,N329*100/L329,0)</f>
        <v>56.774348466981131</v>
      </c>
      <c r="P329" s="151">
        <f t="shared" ref="P329:P331" ca="1" si="100">IF(M329&gt;0,N329*100/M329,0)</f>
        <v>75.777569811518731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762410</v>
      </c>
      <c r="N331" s="88">
        <f t="shared" ca="1" si="102"/>
        <v>577735.77</v>
      </c>
      <c r="O331" s="156">
        <f t="shared" ca="1" si="99"/>
        <v>56.774348466981131</v>
      </c>
      <c r="P331" s="156">
        <f t="shared" ca="1" si="100"/>
        <v>75.777569811518731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IFERROR(__xludf.DUMMYFUNCTION("IMPORTRANGE(""https://docs.google.com/spreadsheets/d/1Yj_ptqi66GCucihVvJfMjLAmec39IyEx_6qawtMGysU/edit?usp=sharing"",""สบก!DL32"")"),642410)</f>
        <v>642410</v>
      </c>
      <c r="N333" s="168">
        <f ca="1">IFERROR(__xludf.DUMMYFUNCTION("IMPORTRANGE(""https://docs.google.com/spreadsheets/d/1Yj_ptqi66GCucihVvJfMjLAmec39IyEx_6qawtMGysU/edit?usp=sharing"",""สบก!DM32"")"),457735.77)</f>
        <v>457735.77</v>
      </c>
      <c r="O333" s="168">
        <f ca="1">IF(L333&gt;0,N333*100/L333,0)</f>
        <v>50.995518048128339</v>
      </c>
      <c r="P333" s="168">
        <f ca="1">IF(M333&gt;0,N333*100/M333,0)</f>
        <v>71.25290235208044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IFERROR(__xludf.DUMMYFUNCTION("IMPORTRANGE(""https://docs.google.com/spreadsheets/d/11923uPwbBZFjjGgGUA6NLw09EwE0CqkOc4q9oUmW1yo/edit?usp=sharing"",""ลำปาง!J234"")"),219)</f>
        <v>219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IFERROR(__xludf.DUMMYFUNCTION("IMPORTRANGE(""https://docs.google.com/spreadsheets/d/11923uPwbBZFjjGgGUA6NLw09EwE0CqkOc4q9oUmW1yo/edit?usp=sharing"",""ลำปาง!J235"")"),1212.41)</f>
        <v>1212.4100000000001</v>
      </c>
      <c r="K340" s="341">
        <f t="shared" ca="1" si="103"/>
        <v>71.318235294117656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IFERROR(__xludf.DUMMYFUNCTION("IMPORTRANGE(""https://docs.google.com/spreadsheets/d/11923uPwbBZFjjGgGUA6NLw09EwE0CqkOc4q9oUmW1yo/edit?usp=sharing"",""ลำปาง!J236"")"),313)</f>
        <v>313</v>
      </c>
      <c r="K341" s="341">
        <f t="shared" ca="1" si="103"/>
        <v>78.25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IFERROR(__xludf.DUMMYFUNCTION("IMPORTRANGE(""https://docs.google.com/spreadsheets/d/11923uPwbBZFjjGgGUA6NLw09EwE0CqkOc4q9oUmW1yo/edit?usp=sharing"",""ลำปาง!J237"")"),1903.97)</f>
        <v>1903.97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IFERROR(__xludf.DUMMYFUNCTION("IMPORTRANGE(""https://docs.google.com/spreadsheets/d/11923uPwbBZFjjGgGUA6NLw09EwE0CqkOc4q9oUmW1yo/edit?usp=sharing"",""ลำปาง!J238"")"),1)</f>
        <v>1</v>
      </c>
      <c r="K343" s="341">
        <f t="shared" ca="1" si="103"/>
        <v>0.25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IFERROR(__xludf.DUMMYFUNCTION("IMPORTRANGE(""https://docs.google.com/spreadsheets/d/11923uPwbBZFjjGgGUA6NLw09EwE0CqkOc4q9oUmW1yo/edit?usp=sharing"",""ลำปาง!J239"")"),1.13)</f>
        <v>1.1299999999999999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IFERROR(__xludf.DUMMYFUNCTION("IMPORTRANGE(""https://docs.google.com/spreadsheets/d/11923uPwbBZFjjGgGUA6NLw09EwE0CqkOc4q9oUmW1yo/edit?usp=sharing"",""ลำปาง!J240"")"),188)</f>
        <v>188</v>
      </c>
      <c r="K345" s="341">
        <f t="shared" ca="1" si="103"/>
        <v>47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IFERROR(__xludf.DUMMYFUNCTION("IMPORTRANGE(""https://docs.google.com/spreadsheets/d/11923uPwbBZFjjGgGUA6NLw09EwE0CqkOc4q9oUmW1yo/edit?usp=sharing"",""ลำปาง!J241"")"),1067.68999999999)</f>
        <v>1067.6899999999901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IFERROR(__xludf.DUMMYFUNCTION("IMPORTRANGE(""https://docs.google.com/spreadsheets/d/11923uPwbBZFjjGgGUA6NLw09EwE0CqkOc4q9oUmW1yo/edit?usp=sharing"",""ลำปาง!L242"")"),2631935)</f>
        <v>2631935</v>
      </c>
      <c r="M347" s="357"/>
      <c r="N347" s="357">
        <f ca="1">IFERROR(__xludf.DUMMYFUNCTION("IMPORTRANGE(""https://docs.google.com/spreadsheets/d/11923uPwbBZFjjGgGUA6NLw09EwE0CqkOc4q9oUmW1yo/edit?usp=sharing"",""ลำปาง!M242"")"),789842.13)</f>
        <v>789842.13</v>
      </c>
      <c r="O347" s="357">
        <f ca="1">+IF(L347&gt;0,N347*100/L347,0)</f>
        <v>30.009940595037492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IFERROR(__xludf.DUMMYFUNCTION("IMPORTRANGE(""https://docs.google.com/spreadsheets/d/11923uPwbBZFjjGgGUA6NLw09EwE0CqkOc4q9oUmW1yo/edit?usp=sharing"",""ลำปาง!M244"")"),119106.72)</f>
        <v>119106.72</v>
      </c>
      <c r="O349" s="372">
        <f ca="1">+IF(L349&gt;0,N349*100/L349,0)</f>
        <v>51.623925104022192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IFERROR(__xludf.DUMMYFUNCTION("IMPORTRANGE(""https://docs.google.com/spreadsheets/d/11923uPwbBZFjjGgGUA6NLw09EwE0CqkOc4q9oUmW1yo/edit?usp=sharing"",""ลำปาง!M247"")"),119106.72)</f>
        <v>119106.72</v>
      </c>
      <c r="O352" s="165">
        <f t="shared" ca="1" si="105"/>
        <v>51.623925104022192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IFERROR(__xludf.DUMMYFUNCTION("IMPORTRANGE(""https://docs.google.com/spreadsheets/d/11923uPwbBZFjjGgGUA6NLw09EwE0CqkOc4q9oUmW1yo/edit?usp=sharing"",""ลำปาง!M249"")"),119106.72)</f>
        <v>119106.72</v>
      </c>
      <c r="O354" s="168">
        <f t="shared" ca="1" si="105"/>
        <v>51.623925104022192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IFERROR(__xludf.DUMMYFUNCTION("IMPORTRANGE(""https://docs.google.com/spreadsheets/d/11923uPwbBZFjjGgGUA6NLw09EwE0CqkOc4q9oUmW1yo/edit?usp=sharing"",""ลำปาง!M252"")"),52066.72)</f>
        <v>52066.720000000001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IFERROR(__xludf.DUMMYFUNCTION("IMPORTRANGE(""https://docs.google.com/spreadsheets/d/11923uPwbBZFjjGgGUA6NLw09EwE0CqkOc4q9oUmW1yo/edit?usp=sharing"",""ลำปาง!M253"")"),10840)</f>
        <v>10840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IFERROR(__xludf.DUMMYFUNCTION("IMPORTRANGE(""https://docs.google.com/spreadsheets/d/11923uPwbBZFjjGgGUA6NLw09EwE0CqkOc4q9oUmW1yo/edit?usp=sharing"",""ลำปาง!M275"")"),241663.38)</f>
        <v>241663.38</v>
      </c>
      <c r="O380" s="372">
        <f ca="1">+IF(L380&gt;0,N380*100/L380,0)</f>
        <v>23.496225644615564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IFERROR(__xludf.DUMMYFUNCTION("IMPORTRANGE(""https://docs.google.com/spreadsheets/d/11923uPwbBZFjjGgGUA6NLw09EwE0CqkOc4q9oUmW1yo/edit?usp=sharing"",""ลำปาง!M278"")"),241663.38)</f>
        <v>241663.38</v>
      </c>
      <c r="O383" s="165">
        <f t="shared" ca="1" si="109"/>
        <v>23.496225644615564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IFERROR(__xludf.DUMMYFUNCTION("IMPORTRANGE(""https://docs.google.com/spreadsheets/d/11923uPwbBZFjjGgGUA6NLw09EwE0CqkOc4q9oUmW1yo/edit?usp=sharing"",""ลำปาง!M280"")"),241663.38)</f>
        <v>241663.38</v>
      </c>
      <c r="O385" s="168">
        <f t="shared" ca="1" si="109"/>
        <v>23.496225644615564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IFERROR(__xludf.DUMMYFUNCTION("IMPORTRANGE(""https://docs.google.com/spreadsheets/d/11923uPwbBZFjjGgGUA6NLw09EwE0CqkOc4q9oUmW1yo/edit?usp=sharing"",""ลำปาง!M281"")"),173850)</f>
        <v>173850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IFERROR(__xludf.DUMMYFUNCTION("IMPORTRANGE(""https://docs.google.com/spreadsheets/d/11923uPwbBZFjjGgGUA6NLw09EwE0CqkOc4q9oUmW1yo/edit?usp=sharing"",""ลำปาง!M283"")"),52433.38)</f>
        <v>52433.38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IFERROR(__xludf.DUMMYFUNCTION("IMPORTRANGE(""https://docs.google.com/spreadsheets/d/11923uPwbBZFjjGgGUA6NLw09EwE0CqkOc4q9oUmW1yo/edit?usp=sharing"",""ลำปาง!M284"")"),15380)</f>
        <v>15380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IFERROR(__xludf.DUMMYFUNCTION("IMPORTRANGE(""https://docs.google.com/spreadsheets/d/11923uPwbBZFjjGgGUA6NLw09EwE0CqkOc4q9oUmW1yo/edit?usp=sharing"",""ลำปาง!M296"")"),51155)</f>
        <v>51155</v>
      </c>
      <c r="O401" s="372">
        <f ca="1">+IF(L401&gt;0,N401*100/L401,0)</f>
        <v>35.386690647482013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IFERROR(__xludf.DUMMYFUNCTION("IMPORTRANGE(""https://docs.google.com/spreadsheets/d/11923uPwbBZFjjGgGUA6NLw09EwE0CqkOc4q9oUmW1yo/edit?usp=sharing"",""ลำปาง!M299"")"),51155)</f>
        <v>51155</v>
      </c>
      <c r="O404" s="168">
        <f t="shared" ca="1" si="112"/>
        <v>35.386690647482013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IFERROR(__xludf.DUMMYFUNCTION("IMPORTRANGE(""https://docs.google.com/spreadsheets/d/11923uPwbBZFjjGgGUA6NLw09EwE0CqkOc4q9oUmW1yo/edit?usp=sharing"",""ลำปาง!M301"")"),51155)</f>
        <v>51155</v>
      </c>
      <c r="O406" s="168">
        <f t="shared" ca="1" si="112"/>
        <v>35.386690647482013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IFERROR(__xludf.DUMMYFUNCTION("IMPORTRANGE(""https://docs.google.com/spreadsheets/d/11923uPwbBZFjjGgGUA6NLw09EwE0CqkOc4q9oUmW1yo/edit?usp=sharing"",""ลำปาง!M302"")"),41155)</f>
        <v>41155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IFERROR(__xludf.DUMMYFUNCTION("IMPORTRANGE(""https://docs.google.com/spreadsheets/d/11923uPwbBZFjjGgGUA6NLw09EwE0CqkOc4q9oUmW1yo/edit?usp=sharing"",""ลำปาง!L350"")"),615200)</f>
        <v>615200</v>
      </c>
      <c r="M455" s="372"/>
      <c r="N455" s="372">
        <f ca="1">IFERROR(__xludf.DUMMYFUNCTION("IMPORTRANGE(""https://docs.google.com/spreadsheets/d/11923uPwbBZFjjGgGUA6NLw09EwE0CqkOc4q9oUmW1yo/edit?usp=sharing"",""ลำปาง!M350"")"),190440.04)</f>
        <v>190440.04</v>
      </c>
      <c r="O455" s="372">
        <f t="shared" ref="O455:O459" ca="1" si="116">+IF(L455&gt;0,N455*100/L455,0)</f>
        <v>30.955793237971392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IFERROR(__xludf.DUMMYFUNCTION("IMPORTRANGE(""https://docs.google.com/spreadsheets/d/11923uPwbBZFjjGgGUA6NLw09EwE0CqkOc4q9oUmW1yo/edit?usp=sharing"",""ลำปาง!L352"")"),615200)</f>
        <v>615200</v>
      </c>
      <c r="M457" s="165"/>
      <c r="N457" s="168">
        <f ca="1">IFERROR(__xludf.DUMMYFUNCTION("IMPORTRANGE(""https://docs.google.com/spreadsheets/d/11923uPwbBZFjjGgGUA6NLw09EwE0CqkOc4q9oUmW1yo/edit?usp=sharing"",""ลำปาง!M352"")"),190440.04)</f>
        <v>190440.04</v>
      </c>
      <c r="O457" s="168">
        <f t="shared" ca="1" si="116"/>
        <v>30.955793237971392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IFERROR(__xludf.DUMMYFUNCTION("IMPORTRANGE(""https://docs.google.com/spreadsheets/d/11923uPwbBZFjjGgGUA6NLw09EwE0CqkOc4q9oUmW1yo/edit?usp=sharing"",""ลำปาง!L354"")"),615200)</f>
        <v>615200</v>
      </c>
      <c r="M459" s="168"/>
      <c r="N459" s="168">
        <f ca="1">IFERROR(__xludf.DUMMYFUNCTION("IMPORTRANGE(""https://docs.google.com/spreadsheets/d/11923uPwbBZFjjGgGUA6NLw09EwE0CqkOc4q9oUmW1yo/edit?usp=sharing"",""ลำปาง!M354"")"),190440.04)</f>
        <v>190440.04</v>
      </c>
      <c r="O459" s="168">
        <f t="shared" ca="1" si="116"/>
        <v>30.955793237971392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IFERROR(__xludf.DUMMYFUNCTION("IMPORTRANGE(""https://docs.google.com/spreadsheets/d/11923uPwbBZFjjGgGUA6NLw09EwE0CqkOc4q9oUmW1yo/edit?usp=sharing"",""ลำปาง!M357"")"),52800.04)</f>
        <v>52800.04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IFERROR(__xludf.DUMMYFUNCTION("IMPORTRANGE(""https://docs.google.com/spreadsheets/d/11923uPwbBZFjjGgGUA6NLw09EwE0CqkOc4q9oUmW1yo/edit?usp=sharing"",""ลำปาง!M358"")"),137640)</f>
        <v>137640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IFERROR(__xludf.DUMMYFUNCTION("IMPORTRANGE(""https://docs.google.com/spreadsheets/d/11923uPwbBZFjjGgGUA6NLw09EwE0CqkOc4q9oUmW1yo/edit?usp=sharing"",""ลำปาง!I359"")"),44744)</f>
        <v>44744</v>
      </c>
      <c r="J464" s="266">
        <f ca="1">IFERROR(__xludf.DUMMYFUNCTION("IMPORTRANGE(""https://docs.google.com/spreadsheets/d/11923uPwbBZFjjGgGUA6NLw09EwE0CqkOc4q9oUmW1yo/edit?usp=sharing"",""ลำปาง!J359"")"),0)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IFERROR(__xludf.DUMMYFUNCTION("IMPORTRANGE(""https://docs.google.com/spreadsheets/d/11923uPwbBZFjjGgGUA6NLw09EwE0CqkOc4q9oUmW1yo/edit?usp=sharing"",""ลำปาง!I411"")"),0)</f>
        <v>0</v>
      </c>
      <c r="J516" s="266">
        <f ca="1">IFERROR(__xludf.DUMMYFUNCTION("IMPORTRANGE(""https://docs.google.com/spreadsheets/d/11923uPwbBZFjjGgGUA6NLw09EwE0CqkOc4q9oUmW1yo/edit?usp=sharing"",""ลำปาง!J411"")"),0)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IFERROR(__xludf.DUMMYFUNCTION("IMPORTRANGE(""https://docs.google.com/spreadsheets/d/11923uPwbBZFjjGgGUA6NLw09EwE0CqkOc4q9oUmW1yo/edit?usp=sharing"",""ลำปาง!I412"")"),0)</f>
        <v>0</v>
      </c>
      <c r="J517" s="283">
        <f ca="1">IFERROR(__xludf.DUMMYFUNCTION("IMPORTRANGE(""https://docs.google.com/spreadsheets/d/11923uPwbBZFjjGgGUA6NLw09EwE0CqkOc4q9oUmW1yo/edit?usp=sharing"",""ลำปาง!J412"")"),0)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IFERROR(__xludf.DUMMYFUNCTION("IMPORTRANGE(""https://docs.google.com/spreadsheets/d/11923uPwbBZFjjGgGUA6NLw09EwE0CqkOc4q9oUmW1yo/edit?usp=sharing"",""ลำปาง!I413"")"),0)</f>
        <v>0</v>
      </c>
      <c r="J518" s="283">
        <f ca="1">IFERROR(__xludf.DUMMYFUNCTION("IMPORTRANGE(""https://docs.google.com/spreadsheets/d/11923uPwbBZFjjGgGUA6NLw09EwE0CqkOc4q9oUmW1yo/edit?usp=sharing"",""ลำปาง!J413"")"),0)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IFERROR(__xludf.DUMMYFUNCTION("IMPORTRANGE(""https://docs.google.com/spreadsheets/d/11923uPwbBZFjjGgGUA6NLw09EwE0CqkOc4q9oUmW1yo/edit?usp=sharing"",""ลำปาง!I420"")"),54)</f>
        <v>54</v>
      </c>
      <c r="J525" s="283">
        <f ca="1">IFERROR(__xludf.DUMMYFUNCTION("IMPORTRANGE(""https://docs.google.com/spreadsheets/d/11923uPwbBZFjjGgGUA6NLw09EwE0CqkOc4q9oUmW1yo/edit?usp=sharing"",""ลำปาง!J420"")"),0)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IFERROR(__xludf.DUMMYFUNCTION("IMPORTRANGE(""https://docs.google.com/spreadsheets/d/11923uPwbBZFjjGgGUA6NLw09EwE0CqkOc4q9oUmW1yo/edit?usp=sharing"",""ลำปาง!I421"")"),6)</f>
        <v>6</v>
      </c>
      <c r="J526" s="283">
        <f ca="1">IFERROR(__xludf.DUMMYFUNCTION("IMPORTRANGE(""https://docs.google.com/spreadsheets/d/11923uPwbBZFjjGgGUA6NLw09EwE0CqkOc4q9oUmW1yo/edit?usp=sharing"",""ลำปาง!J421"")"),0)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11">
        <f t="shared" ref="O533:O537" ca="1" si="118">+IF(L533&gt;0,N533*100/L533,0)</f>
        <v>81.581945253348565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68">
        <f t="shared" ca="1" si="118"/>
        <v>81.581945253348565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68">
        <f t="shared" ca="1" si="118"/>
        <v>81.581945253348565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IFERROR(__xludf.DUMMYFUNCTION("IMPORTRANGE(""https://docs.google.com/spreadsheets/d/11923uPwbBZFjjGgGUA6NLw09EwE0CqkOc4q9oUmW1yo/edit?usp=sharing"",""ลำปาง!M436"")"),9275.24)</f>
        <v>9275.24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IFERROR(__xludf.DUMMYFUNCTION("IMPORTRANGE(""https://docs.google.com/spreadsheets/d/11923uPwbBZFjjGgGUA6NLw09EwE0CqkOc4q9oUmW1yo/edit?usp=sharing"",""ลำปาง!J446"")"),905)</f>
        <v>905</v>
      </c>
      <c r="K551" s="410">
        <f ca="1">IF(I551&gt;0,J551*100/I551,0)</f>
        <v>30.166666666666668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IFERROR(__xludf.DUMMYFUNCTION("IMPORTRANGE(""https://docs.google.com/spreadsheets/d/11923uPwbBZFjjGgGUA6NLw09EwE0CqkOc4q9oUmW1yo/edit?usp=sharing"",""ลำปาง!M446"")"),49714.68)</f>
        <v>49714.68</v>
      </c>
      <c r="O551" s="411">
        <f t="shared" ref="O551:O555" ca="1" si="120">+IF(L551&gt;0,N551*100/L551,0)</f>
        <v>26.443978723404257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IFERROR(__xludf.DUMMYFUNCTION("IMPORTRANGE(""https://docs.google.com/spreadsheets/d/11923uPwbBZFjjGgGUA6NLw09EwE0CqkOc4q9oUmW1yo/edit?usp=sharing"",""ลำปาง!M448"")"),49714.68)</f>
        <v>49714.68</v>
      </c>
      <c r="O553" s="168">
        <f t="shared" ca="1" si="120"/>
        <v>26.443978723404257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IFERROR(__xludf.DUMMYFUNCTION("IMPORTRANGE(""https://docs.google.com/spreadsheets/d/11923uPwbBZFjjGgGUA6NLw09EwE0CqkOc4q9oUmW1yo/edit?usp=sharing"",""ลำปาง!M450"")"),49714.68)</f>
        <v>49714.68</v>
      </c>
      <c r="O555" s="168">
        <f t="shared" ca="1" si="120"/>
        <v>26.443978723404257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IFERROR(__xludf.DUMMYFUNCTION("IMPORTRANGE(""https://docs.google.com/spreadsheets/d/11923uPwbBZFjjGgGUA6NLw09EwE0CqkOc4q9oUmW1yo/edit?usp=sharing"",""ลำปาง!M453"")"),16695)</f>
        <v>16695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IFERROR(__xludf.DUMMYFUNCTION("IMPORTRANGE(""https://docs.google.com/spreadsheets/d/11923uPwbBZFjjGgGUA6NLw09EwE0CqkOc4q9oUmW1yo/edit?usp=sharing"",""ลำปาง!M454"")"),33019.68)</f>
        <v>33019.68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IFERROR(__xludf.DUMMYFUNCTION("IMPORTRANGE(""https://docs.google.com/spreadsheets/d/11923uPwbBZFjjGgGUA6NLw09EwE0CqkOc4q9oUmW1yo/edit?usp=sharing"",""ลำปาง!J455"")"),905)</f>
        <v>905</v>
      </c>
      <c r="K560" s="223">
        <f t="shared" ref="K560:K561" ca="1" si="121">IF(I560&gt;0,J560*100/I560,0)</f>
        <v>30.166666666666668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IFERROR(__xludf.DUMMYFUNCTION("IMPORTRANGE(""https://docs.google.com/spreadsheets/d/11923uPwbBZFjjGgGUA6NLw09EwE0CqkOc4q9oUmW1yo/edit?usp=sharing"",""ลำปาง!J456"")"),107)</f>
        <v>107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IFERROR(__xludf.DUMMYFUNCTION("IMPORTRANGE(""https://docs.google.com/spreadsheets/d/11923uPwbBZFjjGgGUA6NLw09EwE0CqkOc4q9oUmW1yo/edit?usp=sharing"",""ลำปาง!J459"")"),1464)</f>
        <v>1464</v>
      </c>
      <c r="K564" s="371">
        <f ca="1">IF(I564&gt;0,J564*100/I564,0)</f>
        <v>81.333333333333329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IFERROR(__xludf.DUMMYFUNCTION("IMPORTRANGE(""https://docs.google.com/spreadsheets/d/11923uPwbBZFjjGgGUA6NLw09EwE0CqkOc4q9oUmW1yo/edit?usp=sharing"",""ลำปาง!M459"")"),60786.68)</f>
        <v>60786.68</v>
      </c>
      <c r="O564" s="372">
        <f t="shared" ref="O564:O568" ca="1" si="122">+IF(L564&gt;0,N564*100/L564,0)</f>
        <v>41.910286817429672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IFERROR(__xludf.DUMMYFUNCTION("IMPORTRANGE(""https://docs.google.com/spreadsheets/d/11923uPwbBZFjjGgGUA6NLw09EwE0CqkOc4q9oUmW1yo/edit?usp=sharing"",""ลำปาง!M461"")"),60786.68)</f>
        <v>60786.68</v>
      </c>
      <c r="O566" s="168">
        <f t="shared" ca="1" si="122"/>
        <v>41.910286817429672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IFERROR(__xludf.DUMMYFUNCTION("IMPORTRANGE(""https://docs.google.com/spreadsheets/d/11923uPwbBZFjjGgGUA6NLw09EwE0CqkOc4q9oUmW1yo/edit?usp=sharing"",""ลำปาง!M463"")"),60786.68)</f>
        <v>60786.68</v>
      </c>
      <c r="O568" s="168">
        <f t="shared" ca="1" si="122"/>
        <v>41.910286817429672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IFERROR(__xludf.DUMMYFUNCTION("IMPORTRANGE(""https://docs.google.com/spreadsheets/d/11923uPwbBZFjjGgGUA6NLw09EwE0CqkOc4q9oUmW1yo/edit?usp=sharing"",""ลำปาง!M466"")"),32266.68)</f>
        <v>32266.68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IFERROR(__xludf.DUMMYFUNCTION("IMPORTRANGE(""https://docs.google.com/spreadsheets/d/11923uPwbBZFjjGgGUA6NLw09EwE0CqkOc4q9oUmW1yo/edit?usp=sharing"",""ลำปาง!J468"")"),1464)</f>
        <v>1464</v>
      </c>
      <c r="K573" s="201">
        <f ca="1">IF(I573&gt;0,J573*100/I573,0)</f>
        <v>81.333333333333329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IFERROR(__xludf.DUMMYFUNCTION("IMPORTRANGE(""https://docs.google.com/spreadsheets/d/11923uPwbBZFjjGgGUA6NLw09EwE0CqkOc4q9oUmW1yo/edit?usp=sharing"",""ลำปาง!J472"")"),1293)</f>
        <v>1293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IFERROR(__xludf.DUMMYFUNCTION("IMPORTRANGE(""https://docs.google.com/spreadsheets/d/11923uPwbBZFjjGgGUA6NLw09EwE0CqkOc4q9oUmW1yo/edit?usp=sharing"",""ลำปาง!J486"")"),5)</f>
        <v>5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IFERROR(__xludf.DUMMYFUNCTION("IMPORTRANGE(""https://docs.google.com/spreadsheets/d/11923uPwbBZFjjGgGUA6NLw09EwE0CqkOc4q9oUmW1yo/edit?usp=sharing"",""ลำปาง!J487"")"),4.73)</f>
        <v>4.7300000000000004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0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0">
        <f ca="1">IFERROR(__xludf.DUMMYFUNCTION("IMPORTRANGE(""https://docs.google.com/spreadsheets/d/11923uPwbBZFjjGgGUA6NLw09EwE0CqkOc4q9oUmW1yo/edit?usp=sharing"",""ลำปาง!J523"")"),5062671.25)</f>
        <v>5062671.25</v>
      </c>
      <c r="K628" s="341">
        <f t="shared" ref="K628:K635" ca="1" si="129">IF(I628&gt;0,J628*100/I628,0)</f>
        <v>62.964018783459821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IFERROR(__xludf.DUMMYFUNCTION("IMPORTRANGE(""https://docs.google.com/spreadsheets/d/11923uPwbBZFjjGgGUA6NLw09EwE0CqkOc4q9oUmW1yo/edit?usp=sharing"",""ลำปาง!I524"")"),318)</f>
        <v>318</v>
      </c>
      <c r="J629" s="340">
        <f ca="1">IFERROR(__xludf.DUMMYFUNCTION("IMPORTRANGE(""https://docs.google.com/spreadsheets/d/11923uPwbBZFjjGgGUA6NLw09EwE0CqkOc4q9oUmW1yo/edit?usp=sharing"",""ลำปาง!J524"")"),176)</f>
        <v>176</v>
      </c>
      <c r="K629" s="341">
        <f t="shared" ca="1" si="129"/>
        <v>55.345911949685537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IFERROR(__xludf.DUMMYFUNCTION("IMPORTRANGE(""https://docs.google.com/spreadsheets/d/11923uPwbBZFjjGgGUA6NLw09EwE0CqkOc4q9oUmW1yo/edit?usp=sharing"",""ลำปาง!I525"")"),17310.57)</f>
        <v>17310.57</v>
      </c>
      <c r="J630" s="340">
        <f ca="1">IFERROR(__xludf.DUMMYFUNCTION("IMPORTRANGE(""https://docs.google.com/spreadsheets/d/11923uPwbBZFjjGgGUA6NLw09EwE0CqkOc4q9oUmW1yo/edit?usp=sharing"",""ลำปาง!J525"")"),1751.33)</f>
        <v>1751.33</v>
      </c>
      <c r="K630" s="341">
        <f t="shared" ca="1" si="129"/>
        <v>10.117113416831451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IFERROR(__xludf.DUMMYFUNCTION("IMPORTRANGE(""https://docs.google.com/spreadsheets/d/11923uPwbBZFjjGgGUA6NLw09EwE0CqkOc4q9oUmW1yo/edit?usp=sharing"",""ลำปาง!I526"")"),1)</f>
        <v>1</v>
      </c>
      <c r="J631" s="340">
        <f ca="1">IFERROR(__xludf.DUMMYFUNCTION("IMPORTRANGE(""https://docs.google.com/spreadsheets/d/11923uPwbBZFjjGgGUA6NLw09EwE0CqkOc4q9oUmW1yo/edit?usp=sharing"",""ลำปาง!J526"")"),1)</f>
        <v>1</v>
      </c>
      <c r="K631" s="341">
        <f t="shared" ca="1" si="129"/>
        <v>100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IFERROR(__xludf.DUMMYFUNCTION("IMPORTRANGE(""https://docs.google.com/spreadsheets/d/11923uPwbBZFjjGgGUA6NLw09EwE0CqkOc4q9oUmW1yo/edit?usp=sharing"",""ลำปาง!I527"")"),0)</f>
        <v>0</v>
      </c>
      <c r="J632" s="340">
        <f ca="1">IFERROR(__xludf.DUMMYFUNCTION("IMPORTRANGE(""https://docs.google.com/spreadsheets/d/11923uPwbBZFjjGgGUA6NLw09EwE0CqkOc4q9oUmW1yo/edit?usp=sharing"",""ลำปาง!J527"")"),0)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IFERROR(__xludf.DUMMYFUNCTION("IMPORTRANGE(""https://docs.google.com/spreadsheets/d/11923uPwbBZFjjGgGUA6NLw09EwE0CqkOc4q9oUmW1yo/edit?usp=sharing"",""ลำปาง!I528"")"),0)</f>
        <v>0</v>
      </c>
      <c r="J633" s="340">
        <f ca="1">IFERROR(__xludf.DUMMYFUNCTION("IMPORTRANGE(""https://docs.google.com/spreadsheets/d/11923uPwbBZFjjGgGUA6NLw09EwE0CqkOc4q9oUmW1yo/edit?usp=sharing"",""ลำปาง!J528"")"),0)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IFERROR(__xludf.DUMMYFUNCTION("IMPORTRANGE(""https://docs.google.com/spreadsheets/d/11923uPwbBZFjjGgGUA6NLw09EwE0CqkOc4q9oUmW1yo/edit?usp=sharing"",""ลำปาง!I529"")"),6665000)</f>
        <v>6665000</v>
      </c>
      <c r="J634" s="340">
        <f ca="1">IFERROR(__xludf.DUMMYFUNCTION("IMPORTRANGE(""https://docs.google.com/spreadsheets/d/11923uPwbBZFjjGgGUA6NLw09EwE0CqkOc4q9oUmW1yo/edit?usp=sharing"",""ลำปาง!J529"")"),3860000)</f>
        <v>3860000</v>
      </c>
      <c r="K634" s="341">
        <f t="shared" ca="1" si="129"/>
        <v>57.914478619654915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IFERROR(__xludf.DUMMYFUNCTION("IMPORTRANGE(""https://docs.google.com/spreadsheets/d/11923uPwbBZFjjGgGUA6NLw09EwE0CqkOc4q9oUmW1yo/edit?usp=sharing"",""ลำปาง!J530"")"),121)</f>
        <v>121</v>
      </c>
      <c r="K635" s="486">
        <f t="shared" ca="1" si="129"/>
        <v>69.942196531791907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S593" sqref="S59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264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6602655</v>
      </c>
      <c r="M8" s="23">
        <f t="shared" ca="1" si="0"/>
        <v>3332750</v>
      </c>
      <c r="N8" s="23">
        <f t="shared" ca="1" si="0"/>
        <v>3201306.46</v>
      </c>
      <c r="O8" s="22">
        <f t="shared" ref="O8:O16" ca="1" si="1">IF(L8&gt;0,N8*100/L8,0)</f>
        <v>48.485139084201734</v>
      </c>
      <c r="P8" s="22">
        <f t="shared" ref="P8:P16" ca="1" si="2">IF(M8&gt;0,N8*100/M8,0)</f>
        <v>96.056003600630106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6602655</v>
      </c>
      <c r="M10" s="30">
        <f t="shared" ca="1" si="4"/>
        <v>3332750</v>
      </c>
      <c r="N10" s="30">
        <f t="shared" ca="1" si="4"/>
        <v>3201306.46</v>
      </c>
      <c r="O10" s="29">
        <f t="shared" ca="1" si="1"/>
        <v>48.485139084201734</v>
      </c>
      <c r="P10" s="29">
        <f t="shared" ca="1" si="2"/>
        <v>96.056003600630106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6353255</v>
      </c>
      <c r="M12" s="39">
        <f t="shared" ca="1" si="6"/>
        <v>3083350</v>
      </c>
      <c r="N12" s="39">
        <f t="shared" ca="1" si="6"/>
        <v>2951906.46</v>
      </c>
      <c r="O12" s="39">
        <f t="shared" ca="1" si="1"/>
        <v>46.462899096604808</v>
      </c>
      <c r="P12" s="39">
        <f t="shared" ca="1" si="2"/>
        <v>95.736989313571272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4119555</v>
      </c>
      <c r="M14" s="39">
        <f t="shared" si="8"/>
        <v>0</v>
      </c>
      <c r="N14" s="39">
        <f t="shared" ca="1" si="8"/>
        <v>873658</v>
      </c>
      <c r="O14" s="39">
        <f t="shared" ca="1" si="1"/>
        <v>21.207581886878557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4195545</v>
      </c>
      <c r="M18" s="23">
        <f t="shared" ca="1" si="11"/>
        <v>3332750</v>
      </c>
      <c r="N18" s="23">
        <f t="shared" ca="1" si="11"/>
        <v>2327648.46</v>
      </c>
      <c r="O18" s="22">
        <f t="shared" ref="O18:O20" ca="1" si="12">IF(L18&gt;0,N18*100/L18,0)</f>
        <v>55.479048848242599</v>
      </c>
      <c r="P18" s="22">
        <f t="shared" ref="P18:P26" ca="1" si="13">IF(M18&gt;0,N18*100/M18,0)</f>
        <v>69.841676093316337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4195545</v>
      </c>
      <c r="M20" s="30">
        <f t="shared" ca="1" si="15"/>
        <v>3332750</v>
      </c>
      <c r="N20" s="30">
        <f t="shared" ca="1" si="15"/>
        <v>2327648.46</v>
      </c>
      <c r="O20" s="29">
        <f t="shared" ca="1" si="12"/>
        <v>55.479048848242599</v>
      </c>
      <c r="P20" s="29">
        <f t="shared" ca="1" si="13"/>
        <v>69.841676093316337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3946145</v>
      </c>
      <c r="M22" s="42">
        <f t="shared" ca="1" si="18"/>
        <v>3083350</v>
      </c>
      <c r="N22" s="39">
        <f t="shared" ca="1" si="18"/>
        <v>2078248.4600000002</v>
      </c>
      <c r="O22" s="39">
        <f t="shared" ca="1" si="17"/>
        <v>52.665283713598974</v>
      </c>
      <c r="P22" s="39">
        <f t="shared" ca="1" si="13"/>
        <v>67.402288420062604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1712445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2407110</v>
      </c>
      <c r="M28" s="23">
        <f t="shared" si="23"/>
        <v>0</v>
      </c>
      <c r="N28" s="23">
        <f t="shared" ca="1" si="23"/>
        <v>873658</v>
      </c>
      <c r="O28" s="22">
        <f t="shared" ref="O28:O30" ca="1" si="24">IF(L28&gt;0,N28*100/L28,0)</f>
        <v>36.29489304601784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2407110</v>
      </c>
      <c r="M30" s="30">
        <f t="shared" si="27"/>
        <v>0</v>
      </c>
      <c r="N30" s="30">
        <f t="shared" ca="1" si="27"/>
        <v>873658</v>
      </c>
      <c r="O30" s="29">
        <f t="shared" ca="1" si="24"/>
        <v>36.29489304601784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2407110</v>
      </c>
      <c r="M32" s="39">
        <f t="shared" si="30"/>
        <v>0</v>
      </c>
      <c r="N32" s="39">
        <f t="shared" ca="1" si="30"/>
        <v>873658</v>
      </c>
      <c r="O32" s="39">
        <f t="shared" ca="1" si="29"/>
        <v>36.29489304601784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2407110</v>
      </c>
      <c r="M34" s="39">
        <f t="shared" si="32"/>
        <v>0</v>
      </c>
      <c r="N34" s="39">
        <f t="shared" ca="1" si="32"/>
        <v>873658</v>
      </c>
      <c r="O34" s="39">
        <f t="shared" ca="1" si="29"/>
        <v>36.29489304601784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4195545</v>
      </c>
      <c r="M37" s="55">
        <f t="shared" ca="1" si="33"/>
        <v>3332750</v>
      </c>
      <c r="N37" s="55">
        <f t="shared" ca="1" si="33"/>
        <v>2327648.46</v>
      </c>
      <c r="O37" s="56">
        <f t="shared" ca="1" si="29"/>
        <v>55.479048848242599</v>
      </c>
      <c r="P37" s="56">
        <f t="shared" ca="1" si="25"/>
        <v>69.841676093316337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478433.56</v>
      </c>
      <c r="O41" s="78">
        <f t="shared" ref="O41:O43" ca="1" si="35">IF(L41&gt;0,N41*100/L41,0)</f>
        <v>63.05964940028997</v>
      </c>
      <c r="P41" s="78">
        <f t="shared" ref="P41:P43" ca="1" si="36">IF(M41&gt;0,N41*100/M41,0)</f>
        <v>84.083226713532511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478433.56</v>
      </c>
      <c r="O43" s="78">
        <f t="shared" ca="1" si="35"/>
        <v>63.05964940028997</v>
      </c>
      <c r="P43" s="78">
        <f t="shared" ca="1" si="36"/>
        <v>84.083226713532511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IFERROR(__xludf.DUMMYFUNCTION("IMPORTRANGE(""https://docs.google.com/spreadsheets/d/1Yj_ptqi66GCucihVvJfMjLAmec39IyEx_6qawtMGysU/edit?usp=sharing"",""สบก!R33"")"),478433.56)</f>
        <v>478433.56</v>
      </c>
      <c r="O45" s="39">
        <f ca="1">IF(L45&gt;0,N45*100/L45,0)</f>
        <v>63.05964940028997</v>
      </c>
      <c r="P45" s="39">
        <f ca="1">IF(M45&gt;0,N45*100/M45,0)</f>
        <v>84.083226713532511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297731.25</v>
      </c>
      <c r="O53" s="120">
        <f t="shared" ref="O53:O55" ca="1" si="40">IF(L53&gt;0,N53*100/L53,0)</f>
        <v>49.621875000000003</v>
      </c>
      <c r="P53" s="120">
        <f t="shared" ref="P53:P55" ca="1" si="41">IF(M53&gt;0,N53*100/M53,0)</f>
        <v>61.25527209134863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297731.25</v>
      </c>
      <c r="O55" s="120">
        <f t="shared" ca="1" si="40"/>
        <v>49.621875000000003</v>
      </c>
      <c r="P55" s="120">
        <f t="shared" ca="1" si="41"/>
        <v>61.25527209134863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IFERROR(__xludf.DUMMYFUNCTION("IMPORTRANGE(""https://docs.google.com/spreadsheets/d/1Yj_ptqi66GCucihVvJfMjLAmec39IyEx_6qawtMGysU/edit?usp=sharing"",""สบก!AA33"")"),297731.25)</f>
        <v>297731.25</v>
      </c>
      <c r="O57" s="39">
        <f ca="1">IF(L57&gt;0,N57*100/L57,0)</f>
        <v>49.621875000000003</v>
      </c>
      <c r="P57" s="39">
        <f ca="1">IF(M57&gt;0,N57*100/M57,0)</f>
        <v>61.25527209134863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480720</v>
      </c>
      <c r="N66" s="152">
        <f t="shared" ca="1" si="45"/>
        <v>345094.89</v>
      </c>
      <c r="O66" s="151">
        <f t="shared" ref="O66:O68" ca="1" si="46">IF(L66&gt;0,N66*100/L66,0)</f>
        <v>58.352196482921883</v>
      </c>
      <c r="P66" s="151">
        <f t="shared" ref="P66:P68" ca="1" si="47">IF(M66&gt;0,N66*100/M66,0)</f>
        <v>71.787088117823259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480720</v>
      </c>
      <c r="N68" s="88">
        <f t="shared" ca="1" si="49"/>
        <v>345094.89</v>
      </c>
      <c r="O68" s="156">
        <f t="shared" ca="1" si="46"/>
        <v>58.352196482921883</v>
      </c>
      <c r="P68" s="156">
        <f t="shared" ca="1" si="47"/>
        <v>71.787088117823259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IFERROR(__xludf.DUMMYFUNCTION("IMPORTRANGE(""https://docs.google.com/spreadsheets/d/1Yj_ptqi66GCucihVvJfMjLAmec39IyEx_6qawtMGysU/edit?usp=sharing"",""สบก!AI33"")"),480720)</f>
        <v>480720</v>
      </c>
      <c r="N70" s="168">
        <f ca="1">IFERROR(__xludf.DUMMYFUNCTION("IMPORTRANGE(""https://docs.google.com/spreadsheets/d/1Yj_ptqi66GCucihVvJfMjLAmec39IyEx_6qawtMGysU/edit?usp=sharing"",""สบก!AJ33"")"),345094.89)</f>
        <v>345094.89</v>
      </c>
      <c r="O70" s="168">
        <f ca="1">IF(L70&gt;0,N70*100/L70,0)</f>
        <v>58.352196482921883</v>
      </c>
      <c r="P70" s="168">
        <f ca="1">IF(M70&gt;0,N70*100/M70,0)</f>
        <v>71.787088117823259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IFERROR(__xludf.DUMMYFUNCTION("IMPORTRANGE(""https://docs.google.com/spreadsheets/d/11923uPwbBZFjjGgGUA6NLw09EwE0CqkOc4q9oUmW1yo/edit?usp=sharing"",""ลำพูน!I28"")"),35)</f>
        <v>35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IFERROR(__xludf.DUMMYFUNCTION("IMPORTRANGE(""https://docs.google.com/spreadsheets/d/11923uPwbBZFjjGgGUA6NLw09EwE0CqkOc4q9oUmW1yo/edit?usp=sharing"",""ลำพูน!J50"")"),0)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54440</v>
      </c>
      <c r="O118" s="151">
        <f t="shared" ref="O118:O120" ca="1" si="59">IF(L118&gt;0,N118*100/L118,0)</f>
        <v>66.035904900533723</v>
      </c>
      <c r="P118" s="151">
        <f t="shared" ref="P118:P120" ca="1" si="60">IF(M118&gt;0,N118*100/M118,0)</f>
        <v>66.035904900533723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54440</v>
      </c>
      <c r="O120" s="156">
        <f t="shared" ca="1" si="59"/>
        <v>66.035904900533723</v>
      </c>
      <c r="P120" s="156">
        <f t="shared" ca="1" si="60"/>
        <v>66.035904900533723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IFERROR(__xludf.DUMMYFUNCTION("IMPORTRANGE(""https://docs.google.com/spreadsheets/d/1Yj_ptqi66GCucihVvJfMjLAmec39IyEx_6qawtMGysU/edit?usp=sharing"",""สบก!BB33"")"),54440)</f>
        <v>54440</v>
      </c>
      <c r="O122" s="168">
        <f ca="1">IF(L122&gt;0,N122*100/L122,0)</f>
        <v>66.035904900533723</v>
      </c>
      <c r="P122" s="168">
        <f ca="1">IF(M122&gt;0,N122*100/M122,0)</f>
        <v>66.035904900533723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IFERROR(__xludf.DUMMYFUNCTION("IMPORTRANGE(""https://docs.google.com/spreadsheets/d/11923uPwbBZFjjGgGUA6NLw09EwE0CqkOc4q9oUmW1yo/edit?usp=sharing"",""ลำพูน!J65"")"),0)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IFERROR(__xludf.DUMMYFUNCTION("IMPORTRANGE(""https://docs.google.com/spreadsheets/d/11923uPwbBZFjjGgGUA6NLw09EwE0CqkOc4q9oUmW1yo/edit?usp=sharing"",""ลำพูน!I68"")"),150)</f>
        <v>150</v>
      </c>
      <c r="J138" s="266">
        <f ca="1">IFERROR(__xludf.DUMMYFUNCTION("IMPORTRANGE(""https://docs.google.com/spreadsheets/d/11923uPwbBZFjjGgGUA6NLw09EwE0CqkOc4q9oUmW1yo/edit?usp=sharing"",""ลำพูน!J68"")"),150)</f>
        <v>150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1130925</v>
      </c>
      <c r="N140" s="152">
        <f t="shared" ca="1" si="64"/>
        <v>794634.76</v>
      </c>
      <c r="O140" s="151">
        <f t="shared" ref="O140:O142" ca="1" si="65">IF(L140&gt;0,N140*100/L140,0)</f>
        <v>58.735661172296545</v>
      </c>
      <c r="P140" s="151">
        <f t="shared" ref="P140:P142" ca="1" si="66">IF(M140&gt;0,N140*100/M140,0)</f>
        <v>70.264143068726924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1130925</v>
      </c>
      <c r="N142" s="88">
        <f t="shared" ca="1" si="68"/>
        <v>794634.76</v>
      </c>
      <c r="O142" s="156">
        <f t="shared" ca="1" si="65"/>
        <v>58.735661172296545</v>
      </c>
      <c r="P142" s="156">
        <f t="shared" ca="1" si="66"/>
        <v>70.264143068726924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IFERROR(__xludf.DUMMYFUNCTION("IMPORTRANGE(""https://docs.google.com/spreadsheets/d/1Yj_ptqi66GCucihVvJfMjLAmec39IyEx_6qawtMGysU/edit?usp=sharing"",""สบก!BJ33"")"),892925)</f>
        <v>892925</v>
      </c>
      <c r="N144" s="168">
        <f ca="1">IFERROR(__xludf.DUMMYFUNCTION("IMPORTRANGE(""https://docs.google.com/spreadsheets/d/1Yj_ptqi66GCucihVvJfMjLAmec39IyEx_6qawtMGysU/edit?usp=sharing"",""สบก!BK33"")"),556634.76)</f>
        <v>556634.76</v>
      </c>
      <c r="O144" s="168">
        <f ca="1">IF(L144&gt;0,N144*100/L144,0)</f>
        <v>49.926877746883129</v>
      </c>
      <c r="P144" s="168">
        <f ca="1">IF(M144&gt;0,N144*100/M144,0)</f>
        <v>62.338355404989223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IFERROR(__xludf.DUMMYFUNCTION("IMPORTRANGE(""https://docs.google.com/spreadsheets/d/11923uPwbBZFjjGgGUA6NLw09EwE0CqkOc4q9oUmW1yo/edit?usp=sharing"",""ลำพูน!I74"")"),4)</f>
        <v>4</v>
      </c>
      <c r="J149" s="274">
        <f ca="1">IFERROR(__xludf.DUMMYFUNCTION("IMPORTRANGE(""https://docs.google.com/spreadsheets/d/11923uPwbBZFjjGgGUA6NLw09EwE0CqkOc4q9oUmW1yo/edit?usp=sharing"",""ลำพูน!J74"")"),2)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IFERROR(__xludf.DUMMYFUNCTION("IMPORTRANGE(""https://docs.google.com/spreadsheets/d/11923uPwbBZFjjGgGUA6NLw09EwE0CqkOc4q9oUmW1yo/edit?usp=sharing"",""ลำพูน!J84"")"),119)</f>
        <v>119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IFERROR(__xludf.DUMMYFUNCTION("IMPORTRANGE(""https://docs.google.com/spreadsheets/d/11923uPwbBZFjjGgGUA6NLw09EwE0CqkOc4q9oUmW1yo/edit?usp=sharing"",""ลำพูน!J85"")"),119)</f>
        <v>119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IFERROR(__xludf.DUMMYFUNCTION("IMPORTRANGE(""https://docs.google.com/spreadsheets/d/11923uPwbBZFjjGgGUA6NLw09EwE0CqkOc4q9oUmW1yo/edit?usp=sharing"",""ลำพูน!I89"")"),2)</f>
        <v>2</v>
      </c>
      <c r="J164" s="283">
        <f ca="1">IFERROR(__xludf.DUMMYFUNCTION("IMPORTRANGE(""https://docs.google.com/spreadsheets/d/11923uPwbBZFjjGgGUA6NLw09EwE0CqkOc4q9oUmW1yo/edit?usp=sharing"",""ลำพูน!J89"")"),2)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IFERROR(__xludf.DUMMYFUNCTION("IMPORTRANGE(""https://docs.google.com/spreadsheets/d/11923uPwbBZFjjGgGUA6NLw09EwE0CqkOc4q9oUmW1yo/edit?usp=sharing"",""ลำพูน!I101"")"),0)</f>
        <v>0</v>
      </c>
      <c r="J176" s="283">
        <f ca="1">IFERROR(__xludf.DUMMYFUNCTION("IMPORTRANGE(""https://docs.google.com/spreadsheets/d/11923uPwbBZFjjGgGUA6NLw09EwE0CqkOc4q9oUmW1yo/edit?usp=sharing"",""ลำพูน!J101"")"),0)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IFERROR(__xludf.DUMMYFUNCTION("IMPORTRANGE(""https://docs.google.com/spreadsheets/d/11923uPwbBZFjjGgGUA6NLw09EwE0CqkOc4q9oUmW1yo/edit?usp=sharing"",""ลำพูน!J113"")"),0)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IFERROR(__xludf.DUMMYFUNCTION("IMPORTRANGE(""https://docs.google.com/spreadsheets/d/11923uPwbBZFjjGgGUA6NLw09EwE0CqkOc4q9oUmW1yo/edit?usp=sharing"",""ลำพูน!I114"")"),100000)</f>
        <v>100000</v>
      </c>
      <c r="J189" s="283">
        <f ca="1">IFERROR(__xludf.DUMMYFUNCTION("IMPORTRANGE(""https://docs.google.com/spreadsheets/d/11923uPwbBZFjjGgGUA6NLw09EwE0CqkOc4q9oUmW1yo/edit?usp=sharing"",""ลำพูน!J114"")"),0)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IFERROR(__xludf.DUMMYFUNCTION("IMPORTRANGE(""https://docs.google.com/spreadsheets/d/11923uPwbBZFjjGgGUA6NLw09EwE0CqkOc4q9oUmW1yo/edit?usp=sharing"",""ลำพูน!J128"")"),0)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IFERROR(__xludf.DUMMYFUNCTION("IMPORTRANGE(""https://docs.google.com/spreadsheets/d/11923uPwbBZFjjGgGUA6NLw09EwE0CqkOc4q9oUmW1yo/edit?usp=sharing"",""ลำพูน!I129"")"),150)</f>
        <v>150</v>
      </c>
      <c r="J204" s="283">
        <f ca="1">IFERROR(__xludf.DUMMYFUNCTION("IMPORTRANGE(""https://docs.google.com/spreadsheets/d/11923uPwbBZFjjGgGUA6NLw09EwE0CqkOc4q9oUmW1yo/edit?usp=sharing"",""ลำพูน!J129"")"),150)</f>
        <v>150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IFERROR(__xludf.DUMMYFUNCTION("IMPORTRANGE(""https://docs.google.com/spreadsheets/d/11923uPwbBZFjjGgGUA6NLw09EwE0CqkOc4q9oUmW1yo/edit?usp=sharing"",""ลำพูน!J143"")"),0)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IFERROR(__xludf.DUMMYFUNCTION("IMPORTRANGE(""https://docs.google.com/spreadsheets/d/11923uPwbBZFjjGgGUA6NLw09EwE0CqkOc4q9oUmW1yo/edit?usp=sharing"",""ลำพูน!I144"")"),15)</f>
        <v>15</v>
      </c>
      <c r="J219" s="266">
        <f ca="1">IFERROR(__xludf.DUMMYFUNCTION("IMPORTRANGE(""https://docs.google.com/spreadsheets/d/11923uPwbBZFjjGgGUA6NLw09EwE0CqkOc4q9oUmW1yo/edit?usp=sharing"",""ลำพูน!J144"")"),15)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IFERROR(__xludf.DUMMYFUNCTION("IMPORTRANGE(""https://docs.google.com/spreadsheets/d/11923uPwbBZFjjGgGUA6NLw09EwE0CqkOc4q9oUmW1yo/edit?usp=sharing"",""ลำพูน!I149"")"),15)</f>
        <v>15</v>
      </c>
      <c r="J229" s="266">
        <f ca="1">IFERROR(__xludf.DUMMYFUNCTION("IMPORTRANGE(""https://docs.google.com/spreadsheets/d/11923uPwbBZFjjGgGUA6NLw09EwE0CqkOc4q9oUmW1yo/edit?usp=sharing"",""ลำพูน!J149"")"),15)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IFERROR(__xludf.DUMMYFUNCTION("IMPORTRANGE(""https://docs.google.com/spreadsheets/d/11923uPwbBZFjjGgGUA6NLw09EwE0CqkOc4q9oUmW1yo/edit?usp=sharing"",""ลำพูน!J157"")"),0)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IFERROR(__xludf.DUMMYFUNCTION("IMPORTRANGE(""https://docs.google.com/spreadsheets/d/11923uPwbBZFjjGgGUA6NLw09EwE0CqkOc4q9oUmW1yo/edit?usp=sharing"",""ลำพูน!I158"")"),0)</f>
        <v>0</v>
      </c>
      <c r="J238" s="266">
        <f ca="1">IFERROR(__xludf.DUMMYFUNCTION("IMPORTRANGE(""https://docs.google.com/spreadsheets/d/11923uPwbBZFjjGgGUA6NLw09EwE0CqkOc4q9oUmW1yo/edit?usp=sharing"",""ลำพูน!J158"")"),0)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IFERROR(__xludf.DUMMYFUNCTION("IMPORTRANGE(""https://docs.google.com/spreadsheets/d/11923uPwbBZFjjGgGUA6NLw09EwE0CqkOc4q9oUmW1yo/edit?usp=sharing"",""ลำพูน!J166"")"),0)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IFERROR(__xludf.DUMMYFUNCTION("IMPORTRANGE(""https://docs.google.com/spreadsheets/d/11923uPwbBZFjjGgGUA6NLw09EwE0CqkOc4q9oUmW1yo/edit?usp=sharing"",""ลำพูน!I169"")"),0)</f>
        <v>0</v>
      </c>
      <c r="J249" s="315">
        <f ca="1">IFERROR(__xludf.DUMMYFUNCTION("IMPORTRANGE(""https://docs.google.com/spreadsheets/d/11923uPwbBZFjjGgGUA6NLw09EwE0CqkOc4q9oUmW1yo/edit?usp=sharing"",""ลำพูน!J169"")"),0)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IFERROR(__xludf.DUMMYFUNCTION("IMPORTRANGE(""https://docs.google.com/spreadsheets/d/11923uPwbBZFjjGgGUA6NLw09EwE0CqkOc4q9oUmW1yo/edit?usp=sharing"",""ลำพูน!J184"")"),0)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IFERROR(__xludf.DUMMYFUNCTION("IMPORTRANGE(""https://docs.google.com/spreadsheets/d/11923uPwbBZFjjGgGUA6NLw09EwE0CqkOc4q9oUmW1yo/edit?usp=sharing"",""ลำพูน!I185"")"),15)</f>
        <v>15</v>
      </c>
      <c r="J270" s="315">
        <f ca="1">IFERROR(__xludf.DUMMYFUNCTION("IMPORTRANGE(""https://docs.google.com/spreadsheets/d/11923uPwbBZFjjGgGUA6NLw09EwE0CqkOc4q9oUmW1yo/edit?usp=sharing"",""ลำพูน!J185"")"),15)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25675</v>
      </c>
      <c r="O271" s="151">
        <f t="shared" ref="O271:O273" ca="1" si="84">IF(L271&gt;0,N271*100/L271,0)</f>
        <v>46.512681159420289</v>
      </c>
      <c r="P271" s="151">
        <f t="shared" ref="P271:P273" ca="1" si="85">IF(M271&gt;0,N271*100/M271,0)</f>
        <v>79.612403100775197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25675</v>
      </c>
      <c r="O273" s="156">
        <f t="shared" ca="1" si="84"/>
        <v>46.512681159420289</v>
      </c>
      <c r="P273" s="156">
        <f t="shared" ca="1" si="85"/>
        <v>79.612403100775197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IFERROR(__xludf.DUMMYFUNCTION("IMPORTRANGE(""https://docs.google.com/spreadsheets/d/1Yj_ptqi66GCucihVvJfMjLAmec39IyEx_6qawtMGysU/edit?usp=sharing"",""สบก!CL33"")"),25675)</f>
        <v>25675</v>
      </c>
      <c r="O275" s="168">
        <f ca="1">IF(L275&gt;0,N275*100/L275,0)</f>
        <v>46.512681159420289</v>
      </c>
      <c r="P275" s="168">
        <f ca="1">IF(M275&gt;0,N275*100/M275,0)</f>
        <v>79.612403100775197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IFERROR(__xludf.DUMMYFUNCTION("IMPORTRANGE(""https://docs.google.com/spreadsheets/d/11923uPwbBZFjjGgGUA6NLw09EwE0CqkOc4q9oUmW1yo/edit?usp=sharing"",""ลำพูน!I199"")"),0)</f>
        <v>0</v>
      </c>
      <c r="J289" s="315">
        <f ca="1">IFERROR(__xludf.DUMMYFUNCTION("IMPORTRANGE(""https://docs.google.com/spreadsheets/d/11923uPwbBZFjjGgGUA6NLw09EwE0CqkOc4q9oUmW1yo/edit?usp=sharing"",""ลำพูน!J199"")"),0)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IFERROR(__xludf.DUMMYFUNCTION("IMPORTRANGE(""https://docs.google.com/spreadsheets/d/11923uPwbBZFjjGgGUA6NLw09EwE0CqkOc4q9oUmW1yo/edit?usp=sharing"",""ลำพูน!J213"")"),0)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IFERROR(__xludf.DUMMYFUNCTION("IMPORTRANGE(""https://docs.google.com/spreadsheets/d/11923uPwbBZFjjGgGUA6NLw09EwE0CqkOc4q9oUmW1yo/edit?usp=sharing"",""ลำพูน!I214"")"),0)</f>
        <v>0</v>
      </c>
      <c r="J309" s="332">
        <f ca="1">IFERROR(__xludf.DUMMYFUNCTION("IMPORTRANGE(""https://docs.google.com/spreadsheets/d/11923uPwbBZFjjGgGUA6NLw09EwE0CqkOc4q9oUmW1yo/edit?usp=sharing"",""ลำพูน!J214"")"),0)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IFERROR(__xludf.DUMMYFUNCTION("IMPORTRANGE(""https://docs.google.com/spreadsheets/d/11923uPwbBZFjjGgGUA6NLw09EwE0CqkOc4q9oUmW1yo/edit?usp=sharing"",""ลำพูน!J226"")"),0)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IFERROR(__xludf.DUMMYFUNCTION("IMPORTRANGE(""https://docs.google.com/spreadsheets/d/11923uPwbBZFjjGgGUA6NLw09EwE0CqkOc4q9oUmW1yo/edit?usp=sharing"",""ลำพูน!I228"")"),222)</f>
        <v>222</v>
      </c>
      <c r="J328" s="338">
        <f ca="1">IFERROR(__xludf.DUMMYFUNCTION("IMPORTRANGE(""https://docs.google.com/spreadsheets/d/11923uPwbBZFjjGgGUA6NLw09EwE0CqkOc4q9oUmW1yo/edit?usp=sharing"",""ลำพูน!J228"")"),100)</f>
        <v>100</v>
      </c>
      <c r="K328" s="316">
        <f ca="1">IF(I328&gt;0,J328*100/I328,0)</f>
        <v>45.045045045045043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733780</v>
      </c>
      <c r="M329" s="152">
        <f t="shared" ca="1" si="98"/>
        <v>530240</v>
      </c>
      <c r="N329" s="152">
        <f t="shared" ca="1" si="98"/>
        <v>310514</v>
      </c>
      <c r="O329" s="151">
        <f t="shared" ref="O329:O331" ca="1" si="99">IF(L329&gt;0,N329*100/L329,0)</f>
        <v>42.317043255471667</v>
      </c>
      <c r="P329" s="151">
        <f t="shared" ref="P329:P331" ca="1" si="100">IF(M329&gt;0,N329*100/M329,0)</f>
        <v>58.561028968014483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733780</v>
      </c>
      <c r="M331" s="88">
        <f t="shared" ca="1" si="102"/>
        <v>530240</v>
      </c>
      <c r="N331" s="88">
        <f t="shared" ca="1" si="102"/>
        <v>310514</v>
      </c>
      <c r="O331" s="156">
        <f t="shared" ca="1" si="99"/>
        <v>42.317043255471667</v>
      </c>
      <c r="P331" s="156">
        <f t="shared" ca="1" si="100"/>
        <v>58.561028968014483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722380</v>
      </c>
      <c r="M333" s="167">
        <f ca="1">IFERROR(__xludf.DUMMYFUNCTION("IMPORTRANGE(""https://docs.google.com/spreadsheets/d/1Yj_ptqi66GCucihVvJfMjLAmec39IyEx_6qawtMGysU/edit?usp=sharing"",""สบก!DL33"")"),518840)</f>
        <v>518840</v>
      </c>
      <c r="N333" s="168">
        <f ca="1">IFERROR(__xludf.DUMMYFUNCTION("IMPORTRANGE(""https://docs.google.com/spreadsheets/d/1Yj_ptqi66GCucihVvJfMjLAmec39IyEx_6qawtMGysU/edit?usp=sharing"",""สบก!DM33"")"),299114)</f>
        <v>299114</v>
      </c>
      <c r="O333" s="168">
        <f ca="1">IF(L333&gt;0,N333*100/L333,0)</f>
        <v>41.406738835515931</v>
      </c>
      <c r="P333" s="168">
        <f ca="1">IF(M333&gt;0,N333*100/M333,0)</f>
        <v>57.650528101148716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IFERROR(__xludf.DUMMYFUNCTION("IMPORTRANGE(""https://docs.google.com/spreadsheets/d/1Yj_ptqi66GCucihVvJfMjLAmec39IyEx_6qawtMGysU/edit?usp=sharing"",""สบก!DI33"")"),304780)</f>
        <v>304780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IFERROR(__xludf.DUMMYFUNCTION("IMPORTRANGE(""https://docs.google.com/spreadsheets/d/11923uPwbBZFjjGgGUA6NLw09EwE0CqkOc4q9oUmW1yo/edit?usp=sharing"",""ลำพูน!J234"")"),62)</f>
        <v>62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IFERROR(__xludf.DUMMYFUNCTION("IMPORTRANGE(""https://docs.google.com/spreadsheets/d/11923uPwbBZFjjGgGUA6NLw09EwE0CqkOc4q9oUmW1yo/edit?usp=sharing"",""ลำพูน!J235"")"),227.29)</f>
        <v>227.29</v>
      </c>
      <c r="K340" s="341">
        <f t="shared" ca="1" si="103"/>
        <v>32.47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IFERROR(__xludf.DUMMYFUNCTION("IMPORTRANGE(""https://docs.google.com/spreadsheets/d/11923uPwbBZFjjGgGUA6NLw09EwE0CqkOc4q9oUmW1yo/edit?usp=sharing"",""ลำพูน!I236"")"),222)</f>
        <v>222</v>
      </c>
      <c r="J341" s="187">
        <f ca="1">IFERROR(__xludf.DUMMYFUNCTION("IMPORTRANGE(""https://docs.google.com/spreadsheets/d/11923uPwbBZFjjGgGUA6NLw09EwE0CqkOc4q9oUmW1yo/edit?usp=sharing"",""ลำพูน!J236"")"),109)</f>
        <v>109</v>
      </c>
      <c r="K341" s="341">
        <f t="shared" ca="1" si="103"/>
        <v>49.099099099099099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IFERROR(__xludf.DUMMYFUNCTION("IMPORTRANGE(""https://docs.google.com/spreadsheets/d/11923uPwbBZFjjGgGUA6NLw09EwE0CqkOc4q9oUmW1yo/edit?usp=sharing"",""ลำพูน!J237"")"),691.33)</f>
        <v>691.33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IFERROR(__xludf.DUMMYFUNCTION("IMPORTRANGE(""https://docs.google.com/spreadsheets/d/11923uPwbBZFjjGgGUA6NLw09EwE0CqkOc4q9oUmW1yo/edit?usp=sharing"",""ลำพูน!I238"")"),222)</f>
        <v>222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IFERROR(__xludf.DUMMYFUNCTION("IMPORTRANGE(""https://docs.google.com/spreadsheets/d/11923uPwbBZFjjGgGUA6NLw09EwE0CqkOc4q9oUmW1yo/edit?usp=sharing"",""ลำพูน!I240"")"),222)</f>
        <v>222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1">
        <f t="shared" ca="1" si="103"/>
        <v>45.045045045045043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IFERROR(__xludf.DUMMYFUNCTION("IMPORTRANGE(""https://docs.google.com/spreadsheets/d/11923uPwbBZFjjGgGUA6NLw09EwE0CqkOc4q9oUmW1yo/edit?usp=sharing"",""ลำพูน!J241"")"),663.87)</f>
        <v>663.87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IFERROR(__xludf.DUMMYFUNCTION("IMPORTRANGE(""https://docs.google.com/spreadsheets/d/11923uPwbBZFjjGgGUA6NLw09EwE0CqkOc4q9oUmW1yo/edit?usp=sharing"",""ลำพูน!L242"")"),2407110)</f>
        <v>2407110</v>
      </c>
      <c r="M347" s="357"/>
      <c r="N347" s="357">
        <f ca="1">IFERROR(__xludf.DUMMYFUNCTION("IMPORTRANGE(""https://docs.google.com/spreadsheets/d/11923uPwbBZFjjGgGUA6NLw09EwE0CqkOc4q9oUmW1yo/edit?usp=sharing"",""ลำพูน!M242"")"),873658)</f>
        <v>873658</v>
      </c>
      <c r="O347" s="357">
        <f ca="1">+IF(L347&gt;0,N347*100/L347,0)</f>
        <v>36.29489304601784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IFERROR(__xludf.DUMMYFUNCTION("IMPORTRANGE(""https://docs.google.com/spreadsheets/d/11923uPwbBZFjjGgGUA6NLw09EwE0CqkOc4q9oUmW1yo/edit?usp=sharing"",""ลำพูน!M275"")"),233785)</f>
        <v>233785</v>
      </c>
      <c r="O380" s="372">
        <f ca="1">+IF(L380&gt;0,N380*100/L380,0)</f>
        <v>22.730233733908918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IFERROR(__xludf.DUMMYFUNCTION("IMPORTRANGE(""https://docs.google.com/spreadsheets/d/11923uPwbBZFjjGgGUA6NLw09EwE0CqkOc4q9oUmW1yo/edit?usp=sharing"",""ลำพูน!M278"")"),233785)</f>
        <v>233785</v>
      </c>
      <c r="O383" s="165">
        <f t="shared" ca="1" si="109"/>
        <v>22.730233733908918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IFERROR(__xludf.DUMMYFUNCTION("IMPORTRANGE(""https://docs.google.com/spreadsheets/d/11923uPwbBZFjjGgGUA6NLw09EwE0CqkOc4q9oUmW1yo/edit?usp=sharing"",""ลำพูน!M280"")"),233785)</f>
        <v>233785</v>
      </c>
      <c r="O385" s="168">
        <f t="shared" ca="1" si="109"/>
        <v>22.730233733908918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IFERROR(__xludf.DUMMYFUNCTION("IMPORTRANGE(""https://docs.google.com/spreadsheets/d/11923uPwbBZFjjGgGUA6NLw09EwE0CqkOc4q9oUmW1yo/edit?usp=sharing"",""ลำพูน!M281"")"),166850)</f>
        <v>166850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IFERROR(__xludf.DUMMYFUNCTION("IMPORTRANGE(""https://docs.google.com/spreadsheets/d/11923uPwbBZFjjGgGUA6NLw09EwE0CqkOc4q9oUmW1yo/edit?usp=sharing"",""ลำพูน!M283"")"),53935)</f>
        <v>53935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IFERROR(__xludf.DUMMYFUNCTION("IMPORTRANGE(""https://docs.google.com/spreadsheets/d/11923uPwbBZFjjGgGUA6NLw09EwE0CqkOc4q9oUmW1yo/edit?usp=sharing"",""ลำพูน!M284"")"),13000)</f>
        <v>13000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IFERROR(__xludf.DUMMYFUNCTION("IMPORTRANGE(""https://docs.google.com/spreadsheets/d/11923uPwbBZFjjGgGUA6NLw09EwE0CqkOc4q9oUmW1yo/edit?usp=sharing"",""ลำพูน!M296"")"),61885)</f>
        <v>61885</v>
      </c>
      <c r="O401" s="372">
        <f ca="1">+IF(L401&gt;0,N401*100/L401,0)</f>
        <v>32.884319039268824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IFERROR(__xludf.DUMMYFUNCTION("IMPORTRANGE(""https://docs.google.com/spreadsheets/d/11923uPwbBZFjjGgGUA6NLw09EwE0CqkOc4q9oUmW1yo/edit?usp=sharing"",""ลำพูน!J297"")"),10)</f>
        <v>10</v>
      </c>
      <c r="K402" s="371">
        <f t="shared" ca="1" si="111"/>
        <v>18.181818181818183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IFERROR(__xludf.DUMMYFUNCTION("IMPORTRANGE(""https://docs.google.com/spreadsheets/d/11923uPwbBZFjjGgGUA6NLw09EwE0CqkOc4q9oUmW1yo/edit?usp=sharing"",""ลำพูน!M299"")"),61885)</f>
        <v>61885</v>
      </c>
      <c r="O404" s="168">
        <f t="shared" ca="1" si="112"/>
        <v>32.884319039268824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IFERROR(__xludf.DUMMYFUNCTION("IMPORTRANGE(""https://docs.google.com/spreadsheets/d/11923uPwbBZFjjGgGUA6NLw09EwE0CqkOc4q9oUmW1yo/edit?usp=sharing"",""ลำพูน!M301"")"),61885)</f>
        <v>61885</v>
      </c>
      <c r="O406" s="168">
        <f t="shared" ca="1" si="112"/>
        <v>32.884319039268824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IFERROR(__xludf.DUMMYFUNCTION("IMPORTRANGE(""https://docs.google.com/spreadsheets/d/11923uPwbBZFjjGgGUA6NLw09EwE0CqkOc4q9oUmW1yo/edit?usp=sharing"",""ลำพูน!M302"")"),61885)</f>
        <v>61885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IFERROR(__xludf.DUMMYFUNCTION("IMPORTRANGE(""https://docs.google.com/spreadsheets/d/11923uPwbBZFjjGgGUA6NLw09EwE0CqkOc4q9oUmW1yo/edit?usp=sharing"",""ลำพูน!J311"")"),10)</f>
        <v>10</v>
      </c>
      <c r="K416" s="201">
        <f t="shared" ref="K416:K432" ca="1" si="113">IF(I416&gt;0,J416*100/I416,0)</f>
        <v>18.181818181818183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IFERROR(__xludf.DUMMYFUNCTION("IMPORTRANGE(""https://docs.google.com/spreadsheets/d/11923uPwbBZFjjGgGUA6NLw09EwE0CqkOc4q9oUmW1yo/edit?usp=sharing"",""ลำพูน!M330"")"),41220)</f>
        <v>41220</v>
      </c>
      <c r="O435" s="411">
        <f t="shared" ref="O435:O439" ca="1" si="114">+IF(L435&gt;0,N435*100/L435,0)</f>
        <v>34.932203389830505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IFERROR(__xludf.DUMMYFUNCTION("IMPORTRANGE(""https://docs.google.com/spreadsheets/d/11923uPwbBZFjjGgGUA6NLw09EwE0CqkOc4q9oUmW1yo/edit?usp=sharing"",""ลำพูน!L350"")"),447250)</f>
        <v>447250</v>
      </c>
      <c r="M455" s="372"/>
      <c r="N455" s="372">
        <f ca="1">IFERROR(__xludf.DUMMYFUNCTION("IMPORTRANGE(""https://docs.google.com/spreadsheets/d/11923uPwbBZFjjGgGUA6NLw09EwE0CqkOc4q9oUmW1yo/edit?usp=sharing"",""ลำพูน!M350"")"),145824)</f>
        <v>145824</v>
      </c>
      <c r="O455" s="372">
        <f t="shared" ref="O455:O459" ca="1" si="116">+IF(L455&gt;0,N455*100/L455,0)</f>
        <v>32.604583566238119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IFERROR(__xludf.DUMMYFUNCTION("IMPORTRANGE(""https://docs.google.com/spreadsheets/d/11923uPwbBZFjjGgGUA6NLw09EwE0CqkOc4q9oUmW1yo/edit?usp=sharing"",""ลำพูน!L352"")"),447250)</f>
        <v>447250</v>
      </c>
      <c r="M457" s="165"/>
      <c r="N457" s="168">
        <f ca="1">IFERROR(__xludf.DUMMYFUNCTION("IMPORTRANGE(""https://docs.google.com/spreadsheets/d/11923uPwbBZFjjGgGUA6NLw09EwE0CqkOc4q9oUmW1yo/edit?usp=sharing"",""ลำพูน!M352"")"),145824)</f>
        <v>145824</v>
      </c>
      <c r="O457" s="168">
        <f t="shared" ca="1" si="116"/>
        <v>32.604583566238119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IFERROR(__xludf.DUMMYFUNCTION("IMPORTRANGE(""https://docs.google.com/spreadsheets/d/11923uPwbBZFjjGgGUA6NLw09EwE0CqkOc4q9oUmW1yo/edit?usp=sharing"",""ลำพูน!L354"")"),447250)</f>
        <v>447250</v>
      </c>
      <c r="M459" s="168"/>
      <c r="N459" s="168">
        <f ca="1">IFERROR(__xludf.DUMMYFUNCTION("IMPORTRANGE(""https://docs.google.com/spreadsheets/d/11923uPwbBZFjjGgGUA6NLw09EwE0CqkOc4q9oUmW1yo/edit?usp=sharing"",""ลำพูน!M354"")"),145824)</f>
        <v>145824</v>
      </c>
      <c r="O459" s="168">
        <f t="shared" ca="1" si="116"/>
        <v>32.604583566238119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IFERROR(__xludf.DUMMYFUNCTION("IMPORTRANGE(""https://docs.google.com/spreadsheets/d/11923uPwbBZFjjGgGUA6NLw09EwE0CqkOc4q9oUmW1yo/edit?usp=sharing"",""ลำพูน!M357"")"),58839)</f>
        <v>58839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IFERROR(__xludf.DUMMYFUNCTION("IMPORTRANGE(""https://docs.google.com/spreadsheets/d/11923uPwbBZFjjGgGUA6NLw09EwE0CqkOc4q9oUmW1yo/edit?usp=sharing"",""ลำพูน!M358"")"),86985)</f>
        <v>86985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IFERROR(__xludf.DUMMYFUNCTION("IMPORTRANGE(""https://docs.google.com/spreadsheets/d/11923uPwbBZFjjGgGUA6NLw09EwE0CqkOc4q9oUmW1yo/edit?usp=sharing"",""ลำพูน!I359"")"),41345)</f>
        <v>41345</v>
      </c>
      <c r="J464" s="266">
        <f ca="1">IFERROR(__xludf.DUMMYFUNCTION("IMPORTRANGE(""https://docs.google.com/spreadsheets/d/11923uPwbBZFjjGgGUA6NLw09EwE0CqkOc4q9oUmW1yo/edit?usp=sharing"",""ลำพูน!J359"")"),0)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IFERROR(__xludf.DUMMYFUNCTION("IMPORTRANGE(""https://docs.google.com/spreadsheets/d/11923uPwbBZFjjGgGUA6NLw09EwE0CqkOc4q9oUmW1yo/edit?usp=sharing"",""ลำพูน!I411"")"),0)</f>
        <v>0</v>
      </c>
      <c r="J516" s="266">
        <f ca="1">IFERROR(__xludf.DUMMYFUNCTION("IMPORTRANGE(""https://docs.google.com/spreadsheets/d/11923uPwbBZFjjGgGUA6NLw09EwE0CqkOc4q9oUmW1yo/edit?usp=sharing"",""ลำพูน!J411"")"),0)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IFERROR(__xludf.DUMMYFUNCTION("IMPORTRANGE(""https://docs.google.com/spreadsheets/d/11923uPwbBZFjjGgGUA6NLw09EwE0CqkOc4q9oUmW1yo/edit?usp=sharing"",""ลำพูน!I412"")"),0)</f>
        <v>0</v>
      </c>
      <c r="J517" s="283">
        <f ca="1">IFERROR(__xludf.DUMMYFUNCTION("IMPORTRANGE(""https://docs.google.com/spreadsheets/d/11923uPwbBZFjjGgGUA6NLw09EwE0CqkOc4q9oUmW1yo/edit?usp=sharing"",""ลำพูน!J412"")"),0)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IFERROR(__xludf.DUMMYFUNCTION("IMPORTRANGE(""https://docs.google.com/spreadsheets/d/11923uPwbBZFjjGgGUA6NLw09EwE0CqkOc4q9oUmW1yo/edit?usp=sharing"",""ลำพูน!I413"")"),0)</f>
        <v>0</v>
      </c>
      <c r="J518" s="283">
        <f ca="1">IFERROR(__xludf.DUMMYFUNCTION("IMPORTRANGE(""https://docs.google.com/spreadsheets/d/11923uPwbBZFjjGgGUA6NLw09EwE0CqkOc4q9oUmW1yo/edit?usp=sharing"",""ลำพูน!J413"")"),0)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IFERROR(__xludf.DUMMYFUNCTION("IMPORTRANGE(""https://docs.google.com/spreadsheets/d/11923uPwbBZFjjGgGUA6NLw09EwE0CqkOc4q9oUmW1yo/edit?usp=sharing"",""ลำพูน!I420"")"),157)</f>
        <v>157</v>
      </c>
      <c r="J525" s="283">
        <f ca="1">IFERROR(__xludf.DUMMYFUNCTION("IMPORTRANGE(""https://docs.google.com/spreadsheets/d/11923uPwbBZFjjGgGUA6NLw09EwE0CqkOc4q9oUmW1yo/edit?usp=sharing"",""ลำพูน!J420"")"),157)</f>
        <v>157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IFERROR(__xludf.DUMMYFUNCTION("IMPORTRANGE(""https://docs.google.com/spreadsheets/d/11923uPwbBZFjjGgGUA6NLw09EwE0CqkOc4q9oUmW1yo/edit?usp=sharing"",""ลำพูน!I421"")"),18)</f>
        <v>18</v>
      </c>
      <c r="J526" s="283">
        <f ca="1">IFERROR(__xludf.DUMMYFUNCTION("IMPORTRANGE(""https://docs.google.com/spreadsheets/d/11923uPwbBZFjjGgGUA6NLw09EwE0CqkOc4q9oUmW1yo/edit?usp=sharing"",""ลำพูน!J421"")"),18)</f>
        <v>18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IFERROR(__xludf.DUMMYFUNCTION("IMPORTRANGE(""https://docs.google.com/spreadsheets/d/11923uPwbBZFjjGgGUA6NLw09EwE0CqkOc4q9oUmW1yo/edit?usp=sharing"",""ลำพูน!J459"")"),577)</f>
        <v>577</v>
      </c>
      <c r="K564" s="371">
        <f ca="1">IF(I564&gt;0,J564*100/I564,0)</f>
        <v>88.769230769230774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IFERROR(__xludf.DUMMYFUNCTION("IMPORTRANGE(""https://docs.google.com/spreadsheets/d/11923uPwbBZFjjGgGUA6NLw09EwE0CqkOc4q9oUmW1yo/edit?usp=sharing"",""ลำพูน!J468"")"),577)</f>
        <v>577</v>
      </c>
      <c r="K573" s="201">
        <f ca="1">IF(I573&gt;0,J573*100/I573,0)</f>
        <v>88.769230769230774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IFERROR(__xludf.DUMMYFUNCTION("IMPORTRANGE(""https://docs.google.com/spreadsheets/d/11923uPwbBZFjjGgGUA6NLw09EwE0CqkOc4q9oUmW1yo/edit?usp=sharing"",""ลำพูน!J471"")"),180)</f>
        <v>180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IFERROR(__xludf.DUMMYFUNCTION("IMPORTRANGE(""https://docs.google.com/spreadsheets/d/11923uPwbBZFjjGgGUA6NLw09EwE0CqkOc4q9oUmW1yo/edit?usp=sharing"",""ลำพูน!J472"")"),397)</f>
        <v>397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0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IFERROR(__xludf.DUMMYFUNCTION("IMPORTRANGE(""https://docs.google.com/spreadsheets/d/11923uPwbBZFjjGgGUA6NLw09EwE0CqkOc4q9oUmW1yo/edit?usp=sharing"",""ลำพูน!I523"")"),6577500)</f>
        <v>6577500</v>
      </c>
      <c r="J628" s="340">
        <f ca="1">IFERROR(__xludf.DUMMYFUNCTION("IMPORTRANGE(""https://docs.google.com/spreadsheets/d/11923uPwbBZFjjGgGUA6NLw09EwE0CqkOc4q9oUmW1yo/edit?usp=sharing"",""ลำพูน!J523"")"),3935394)</f>
        <v>3935394</v>
      </c>
      <c r="K628" s="341">
        <f t="shared" ref="K628:K635" ca="1" si="129">IF(I628&gt;0,J628*100/I628,0)</f>
        <v>59.83115165336374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IFERROR(__xludf.DUMMYFUNCTION("IMPORTRANGE(""https://docs.google.com/spreadsheets/d/11923uPwbBZFjjGgGUA6NLw09EwE0CqkOc4q9oUmW1yo/edit?usp=sharing"",""ลำพูน!I524"")"),219)</f>
        <v>219</v>
      </c>
      <c r="J629" s="340">
        <f ca="1">IFERROR(__xludf.DUMMYFUNCTION("IMPORTRANGE(""https://docs.google.com/spreadsheets/d/11923uPwbBZFjjGgGUA6NLw09EwE0CqkOc4q9oUmW1yo/edit?usp=sharing"",""ลำพูน!J524"")"),135)</f>
        <v>135</v>
      </c>
      <c r="K629" s="341">
        <f t="shared" ca="1" si="129"/>
        <v>61.643835616438359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0">
        <f ca="1">IFERROR(__xludf.DUMMYFUNCTION("IMPORTRANGE(""https://docs.google.com/spreadsheets/d/11923uPwbBZFjjGgGUA6NLw09EwE0CqkOc4q9oUmW1yo/edit?usp=sharing"",""ลำพูน!J525"")"),127053.11)</f>
        <v>127053.11</v>
      </c>
      <c r="K630" s="341">
        <f t="shared" ca="1" si="129"/>
        <v>2.3265267942700003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IFERROR(__xludf.DUMMYFUNCTION("IMPORTRANGE(""https://docs.google.com/spreadsheets/d/11923uPwbBZFjjGgGUA6NLw09EwE0CqkOc4q9oUmW1yo/edit?usp=sharing"",""ลำพูน!I526"")"),213)</f>
        <v>213</v>
      </c>
      <c r="J631" s="340">
        <f ca="1">IFERROR(__xludf.DUMMYFUNCTION("IMPORTRANGE(""https://docs.google.com/spreadsheets/d/11923uPwbBZFjjGgGUA6NLw09EwE0CqkOc4q9oUmW1yo/edit?usp=sharing"",""ลำพูน!J526"")"),23)</f>
        <v>23</v>
      </c>
      <c r="K631" s="341">
        <f t="shared" ca="1" si="129"/>
        <v>10.7981220657277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IFERROR(__xludf.DUMMYFUNCTION("IMPORTRANGE(""https://docs.google.com/spreadsheets/d/11923uPwbBZFjjGgGUA6NLw09EwE0CqkOc4q9oUmW1yo/edit?usp=sharing"",""ลำพูน!I527"")"),3460652.83)</f>
        <v>3460652.83</v>
      </c>
      <c r="J632" s="340">
        <f ca="1">IFERROR(__xludf.DUMMYFUNCTION("IMPORTRANGE(""https://docs.google.com/spreadsheets/d/11923uPwbBZFjjGgGUA6NLw09EwE0CqkOc4q9oUmW1yo/edit?usp=sharing"",""ลำพูน!J527"")"),257195.3)</f>
        <v>257195.3</v>
      </c>
      <c r="K632" s="341">
        <f t="shared" ca="1" si="129"/>
        <v>7.4319879119455043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IFERROR(__xludf.DUMMYFUNCTION("IMPORTRANGE(""https://docs.google.com/spreadsheets/d/11923uPwbBZFjjGgGUA6NLw09EwE0CqkOc4q9oUmW1yo/edit?usp=sharing"",""ลำพูน!I528"")"),468)</f>
        <v>468</v>
      </c>
      <c r="J633" s="340">
        <f ca="1">IFERROR(__xludf.DUMMYFUNCTION("IMPORTRANGE(""https://docs.google.com/spreadsheets/d/11923uPwbBZFjjGgGUA6NLw09EwE0CqkOc4q9oUmW1yo/edit?usp=sharing"",""ลำพูน!J528"")"),87)</f>
        <v>87</v>
      </c>
      <c r="K633" s="341">
        <f t="shared" ca="1" si="129"/>
        <v>18.589743589743591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IFERROR(__xludf.DUMMYFUNCTION("IMPORTRANGE(""https://docs.google.com/spreadsheets/d/11923uPwbBZFjjGgGUA6NLw09EwE0CqkOc4q9oUmW1yo/edit?usp=sharing"",""ลำพูน!I529"")"),7000000)</f>
        <v>7000000</v>
      </c>
      <c r="J634" s="340">
        <f ca="1">IFERROR(__xludf.DUMMYFUNCTION("IMPORTRANGE(""https://docs.google.com/spreadsheets/d/11923uPwbBZFjjGgGUA6NLw09EwE0CqkOc4q9oUmW1yo/edit?usp=sharing"",""ลำพูน!J529"")"),3760000)</f>
        <v>3760000</v>
      </c>
      <c r="K634" s="341">
        <f t="shared" ca="1" si="129"/>
        <v>53.714285714285715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IFERROR(__xludf.DUMMYFUNCTION("IMPORTRANGE(""https://docs.google.com/spreadsheets/d/11923uPwbBZFjjGgGUA6NLw09EwE0CqkOc4q9oUmW1yo/edit?usp=sharing"",""ลำพูน!J530"")"),120)</f>
        <v>120</v>
      </c>
      <c r="K635" s="486">
        <f t="shared" ca="1" si="129"/>
        <v>52.173913043478258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266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5435348</v>
      </c>
      <c r="M8" s="23">
        <f t="shared" ca="1" si="0"/>
        <v>2857243</v>
      </c>
      <c r="N8" s="23">
        <f t="shared" ca="1" si="0"/>
        <v>2741986.5999999996</v>
      </c>
      <c r="O8" s="22">
        <f t="shared" ref="O8:O16" ca="1" si="1">IF(L8&gt;0,N8*100/L8,0)</f>
        <v>50.4473053059344</v>
      </c>
      <c r="P8" s="22">
        <f t="shared" ref="P8:P16" ca="1" si="2">IF(M8&gt;0,N8*100/M8,0)</f>
        <v>95.966167385833103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5435348</v>
      </c>
      <c r="M10" s="30">
        <f t="shared" ca="1" si="4"/>
        <v>2857243</v>
      </c>
      <c r="N10" s="30">
        <f t="shared" ca="1" si="4"/>
        <v>2741986.5999999996</v>
      </c>
      <c r="O10" s="29">
        <f t="shared" ca="1" si="1"/>
        <v>50.4473053059344</v>
      </c>
      <c r="P10" s="29">
        <f t="shared" ca="1" si="2"/>
        <v>95.966167385833103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5259348</v>
      </c>
      <c r="M12" s="39">
        <f t="shared" ca="1" si="6"/>
        <v>2681243</v>
      </c>
      <c r="N12" s="39">
        <f t="shared" ca="1" si="6"/>
        <v>2565986.5999999996</v>
      </c>
      <c r="O12" s="39">
        <f t="shared" ca="1" si="1"/>
        <v>48.789062826799061</v>
      </c>
      <c r="P12" s="39">
        <f t="shared" ca="1" si="2"/>
        <v>95.701381784493222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3206248</v>
      </c>
      <c r="M14" s="39">
        <f t="shared" si="8"/>
        <v>0</v>
      </c>
      <c r="N14" s="39">
        <f t="shared" ca="1" si="8"/>
        <v>814943.66999999981</v>
      </c>
      <c r="O14" s="39">
        <f t="shared" ca="1" si="1"/>
        <v>25.417362287633392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2857243</v>
      </c>
      <c r="N18" s="23">
        <f t="shared" ca="1" si="11"/>
        <v>1927042.93</v>
      </c>
      <c r="O18" s="22">
        <f t="shared" ref="O18:O20" ca="1" si="12">IF(L18&gt;0,N18*100/L18,0)</f>
        <v>55.464608065070884</v>
      </c>
      <c r="P18" s="22">
        <f t="shared" ref="P18:P26" ca="1" si="13">IF(M18&gt;0,N18*100/M18,0)</f>
        <v>67.44413863294092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2857243</v>
      </c>
      <c r="N20" s="30">
        <f t="shared" ca="1" si="15"/>
        <v>1927042.93</v>
      </c>
      <c r="O20" s="29">
        <f t="shared" ca="1" si="12"/>
        <v>55.464608065070884</v>
      </c>
      <c r="P20" s="29">
        <f t="shared" ca="1" si="13"/>
        <v>67.44413863294092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2681243</v>
      </c>
      <c r="N22" s="39">
        <f t="shared" ca="1" si="18"/>
        <v>1751042.93</v>
      </c>
      <c r="O22" s="39">
        <f t="shared" ca="1" si="17"/>
        <v>53.088209764534852</v>
      </c>
      <c r="P22" s="39">
        <f t="shared" ca="1" si="13"/>
        <v>65.307132923050986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1960983</v>
      </c>
      <c r="M28" s="23">
        <f t="shared" si="23"/>
        <v>0</v>
      </c>
      <c r="N28" s="23">
        <f t="shared" ca="1" si="23"/>
        <v>814943.66999999981</v>
      </c>
      <c r="O28" s="22">
        <f t="shared" ref="O28:O30" ca="1" si="24">IF(L28&gt;0,N28*100/L28,0)</f>
        <v>41.557916106360935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1960983</v>
      </c>
      <c r="M30" s="30">
        <f t="shared" si="27"/>
        <v>0</v>
      </c>
      <c r="N30" s="30">
        <f t="shared" ca="1" si="27"/>
        <v>814943.66999999981</v>
      </c>
      <c r="O30" s="29">
        <f t="shared" ca="1" si="24"/>
        <v>41.557916106360935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1960983</v>
      </c>
      <c r="M32" s="39">
        <f t="shared" si="30"/>
        <v>0</v>
      </c>
      <c r="N32" s="39">
        <f t="shared" ca="1" si="30"/>
        <v>814943.66999999981</v>
      </c>
      <c r="O32" s="39">
        <f t="shared" ca="1" si="29"/>
        <v>41.557916106360935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1960983</v>
      </c>
      <c r="M34" s="39">
        <f t="shared" si="32"/>
        <v>0</v>
      </c>
      <c r="N34" s="39">
        <f t="shared" ca="1" si="32"/>
        <v>814943.66999999981</v>
      </c>
      <c r="O34" s="39">
        <f t="shared" ca="1" si="29"/>
        <v>41.557916106360935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2857243</v>
      </c>
      <c r="N37" s="55">
        <f t="shared" ca="1" si="33"/>
        <v>1927042.93</v>
      </c>
      <c r="O37" s="56">
        <f t="shared" ca="1" si="29"/>
        <v>55.464608065070884</v>
      </c>
      <c r="P37" s="56">
        <f t="shared" ca="1" si="25"/>
        <v>67.44413863294092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384901.87</v>
      </c>
      <c r="O41" s="78">
        <f t="shared" ref="O41:O43" ca="1" si="35">IF(L41&gt;0,N41*100/L41,0)</f>
        <v>49.530545618324538</v>
      </c>
      <c r="P41" s="78">
        <f t="shared" ref="P41:P43" ca="1" si="36">IF(M41&gt;0,N41*100/M41,0)</f>
        <v>60.583937228483286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384901.87</v>
      </c>
      <c r="O43" s="78">
        <f t="shared" ca="1" si="35"/>
        <v>49.530545618324538</v>
      </c>
      <c r="P43" s="78">
        <f t="shared" ca="1" si="36"/>
        <v>60.583937228483286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IFERROR(__xludf.DUMMYFUNCTION("IMPORTRANGE(""https://docs.google.com/spreadsheets/d/1Yj_ptqi66GCucihVvJfMjLAmec39IyEx_6qawtMGysU/edit?usp=sharing"",""สบก!R34"")"),358901.87)</f>
        <v>358901.87</v>
      </c>
      <c r="O45" s="39">
        <f ca="1">IF(L45&gt;0,N45*100/L45,0)</f>
        <v>47.783500199707099</v>
      </c>
      <c r="P45" s="39">
        <f ca="1">IF(M45&gt;0,N45*100/M45,0)</f>
        <v>58.902033414297904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365963</v>
      </c>
      <c r="N53" s="121">
        <f t="shared" ca="1" si="39"/>
        <v>324490.84000000003</v>
      </c>
      <c r="O53" s="120">
        <f t="shared" ref="O53:O55" ca="1" si="40">IF(L53&gt;0,N53*100/L53,0)</f>
        <v>72.109075555555563</v>
      </c>
      <c r="P53" s="120">
        <f t="shared" ref="P53:P55" ca="1" si="41">IF(M53&gt;0,N53*100/M53,0)</f>
        <v>88.667663124414233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365963</v>
      </c>
      <c r="N55" s="121">
        <f t="shared" ca="1" si="43"/>
        <v>324490.84000000003</v>
      </c>
      <c r="O55" s="120">
        <f t="shared" ca="1" si="40"/>
        <v>72.109075555555563</v>
      </c>
      <c r="P55" s="120">
        <f t="shared" ca="1" si="41"/>
        <v>88.667663124414233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IFERROR(__xludf.DUMMYFUNCTION("IMPORTRANGE(""https://docs.google.com/spreadsheets/d/1Yj_ptqi66GCucihVvJfMjLAmec39IyEx_6qawtMGysU/edit?usp=sharing"",""สบก!Z34"")"),365963)</f>
        <v>365963</v>
      </c>
      <c r="N57" s="50">
        <f ca="1">IFERROR(__xludf.DUMMYFUNCTION("IMPORTRANGE(""https://docs.google.com/spreadsheets/d/1Yj_ptqi66GCucihVvJfMjLAmec39IyEx_6qawtMGysU/edit?usp=sharing"",""สบก!AA34"")"),324490.84)</f>
        <v>324490.84000000003</v>
      </c>
      <c r="O57" s="39">
        <f ca="1">IF(L57&gt;0,N57*100/L57,0)</f>
        <v>72.109075555555563</v>
      </c>
      <c r="P57" s="39">
        <f ca="1">IF(M57&gt;0,N57*100/M57,0)</f>
        <v>88.667663124414233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876720</v>
      </c>
      <c r="N66" s="152">
        <f t="shared" ca="1" si="45"/>
        <v>597332.41999999993</v>
      </c>
      <c r="O66" s="151">
        <f t="shared" ref="O66:O68" ca="1" si="46">IF(L66&gt;0,N66*100/L66,0)</f>
        <v>62.430227842809359</v>
      </c>
      <c r="P66" s="151">
        <f t="shared" ref="P66:P68" ca="1" si="47">IF(M66&gt;0,N66*100/M66,0)</f>
        <v>68.132632995711276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876720</v>
      </c>
      <c r="N68" s="88">
        <f t="shared" ca="1" si="49"/>
        <v>597332.41999999993</v>
      </c>
      <c r="O68" s="156">
        <f t="shared" ca="1" si="46"/>
        <v>62.430227842809359</v>
      </c>
      <c r="P68" s="156">
        <f t="shared" ca="1" si="47"/>
        <v>68.132632995711276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IFERROR(__xludf.DUMMYFUNCTION("IMPORTRANGE(""https://docs.google.com/spreadsheets/d/1Yj_ptqi66GCucihVvJfMjLAmec39IyEx_6qawtMGysU/edit?usp=sharing"",""สบก!AI34"")"),726720)</f>
        <v>726720</v>
      </c>
      <c r="N70" s="168">
        <f ca="1">IFERROR(__xludf.DUMMYFUNCTION("IMPORTRANGE(""https://docs.google.com/spreadsheets/d/1Yj_ptqi66GCucihVvJfMjLAmec39IyEx_6qawtMGysU/edit?usp=sharing"",""สบก!AJ34"")"),447332.42)</f>
        <v>447332.42</v>
      </c>
      <c r="O70" s="168">
        <f ca="1">IF(L70&gt;0,N70*100/L70,0)</f>
        <v>55.445267724343083</v>
      </c>
      <c r="P70" s="168">
        <f ca="1">IF(M70&gt;0,N70*100/M70,0)</f>
        <v>61.554989542051956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IFERROR(__xludf.DUMMYFUNCTION("IMPORTRANGE(""https://docs.google.com/spreadsheets/d/11923uPwbBZFjjGgGUA6NLw09EwE0CqkOc4q9oUmW1yo/edit?usp=sharing"",""สุโขทัย!I28"")"),0)</f>
        <v>0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IFERROR(__xludf.DUMMYFUNCTION("IMPORTRANGE(""https://docs.google.com/spreadsheets/d/11923uPwbBZFjjGgGUA6NLw09EwE0CqkOc4q9oUmW1yo/edit?usp=sharing"",""สุโขทัย!J50"")"),0)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58430</v>
      </c>
      <c r="O118" s="151">
        <f t="shared" ref="O118:O120" ca="1" si="59">IF(L118&gt;0,N118*100/L118,0)</f>
        <v>70.875788452207672</v>
      </c>
      <c r="P118" s="151">
        <f t="shared" ref="P118:P120" ca="1" si="60">IF(M118&gt;0,N118*100/M118,0)</f>
        <v>70.875788452207672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58430</v>
      </c>
      <c r="O120" s="156">
        <f t="shared" ca="1" si="59"/>
        <v>70.875788452207672</v>
      </c>
      <c r="P120" s="156">
        <f t="shared" ca="1" si="60"/>
        <v>70.875788452207672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IFERROR(__xludf.DUMMYFUNCTION("IMPORTRANGE(""https://docs.google.com/spreadsheets/d/1Yj_ptqi66GCucihVvJfMjLAmec39IyEx_6qawtMGysU/edit?usp=sharing"",""สบก!BA34"")"),82440)</f>
        <v>82440</v>
      </c>
      <c r="N122" s="168">
        <f ca="1">IFERROR(__xludf.DUMMYFUNCTION("IMPORTRANGE(""https://docs.google.com/spreadsheets/d/1Yj_ptqi66GCucihVvJfMjLAmec39IyEx_6qawtMGysU/edit?usp=sharing"",""สบก!BB34"")"),58430)</f>
        <v>58430</v>
      </c>
      <c r="O122" s="168">
        <f ca="1">IF(L122&gt;0,N122*100/L122,0)</f>
        <v>70.875788452207672</v>
      </c>
      <c r="P122" s="168">
        <f ca="1">IF(M122&gt;0,N122*100/M122,0)</f>
        <v>70.875788452207672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IFERROR(__xludf.DUMMYFUNCTION("IMPORTRANGE(""https://docs.google.com/spreadsheets/d/11923uPwbBZFjjGgGUA6NLw09EwE0CqkOc4q9oUmW1yo/edit?usp=sharing"",""สุโขทัย!J65"")"),0)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IFERROR(__xludf.DUMMYFUNCTION("IMPORTRANGE(""https://docs.google.com/spreadsheets/d/11923uPwbBZFjjGgGUA6NLw09EwE0CqkOc4q9oUmW1yo/edit?usp=sharing"",""สุโขทัย!I68"")"),0)</f>
        <v>0</v>
      </c>
      <c r="J138" s="266">
        <f ca="1">IFERROR(__xludf.DUMMYFUNCTION("IMPORTRANGE(""https://docs.google.com/spreadsheets/d/11923uPwbBZFjjGgGUA6NLw09EwE0CqkOc4q9oUmW1yo/edit?usp=sharing"",""สุโขทัย!J68"")"),0)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69625</v>
      </c>
      <c r="N140" s="152">
        <f t="shared" ca="1" si="64"/>
        <v>44039</v>
      </c>
      <c r="O140" s="151">
        <f t="shared" ref="O140:O142" ca="1" si="65">IF(L140&gt;0,N140*100/L140,0)</f>
        <v>53.059036144578315</v>
      </c>
      <c r="P140" s="151">
        <f t="shared" ref="P140:P142" ca="1" si="66">IF(M140&gt;0,N140*100/M140,0)</f>
        <v>63.251705565529626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69625</v>
      </c>
      <c r="N142" s="88">
        <f t="shared" ca="1" si="68"/>
        <v>44039</v>
      </c>
      <c r="O142" s="156">
        <f t="shared" ca="1" si="65"/>
        <v>53.059036144578315</v>
      </c>
      <c r="P142" s="156">
        <f t="shared" ca="1" si="66"/>
        <v>63.251705565529626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IFERROR(__xludf.DUMMYFUNCTION("IMPORTRANGE(""https://docs.google.com/spreadsheets/d/1Yj_ptqi66GCucihVvJfMjLAmec39IyEx_6qawtMGysU/edit?usp=sharing"",""สบก!BJ34"")"),69625)</f>
        <v>69625</v>
      </c>
      <c r="N144" s="168">
        <f ca="1">IFERROR(__xludf.DUMMYFUNCTION("IMPORTRANGE(""https://docs.google.com/spreadsheets/d/1Yj_ptqi66GCucihVvJfMjLAmec39IyEx_6qawtMGysU/edit?usp=sharing"",""สบก!BK34"")"),44039)</f>
        <v>44039</v>
      </c>
      <c r="O144" s="168">
        <f ca="1">IF(L144&gt;0,N144*100/L144,0)</f>
        <v>53.059036144578315</v>
      </c>
      <c r="P144" s="168">
        <f ca="1">IF(M144&gt;0,N144*100/M144,0)</f>
        <v>63.251705565529626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IFERROR(__xludf.DUMMYFUNCTION("IMPORTRANGE(""https://docs.google.com/spreadsheets/d/11923uPwbBZFjjGgGUA6NLw09EwE0CqkOc4q9oUmW1yo/edit?usp=sharing"",""สุโขทัย!I74"")"),4)</f>
        <v>4</v>
      </c>
      <c r="J149" s="274">
        <f ca="1">IFERROR(__xludf.DUMMYFUNCTION("IMPORTRANGE(""https://docs.google.com/spreadsheets/d/11923uPwbBZFjjGgGUA6NLw09EwE0CqkOc4q9oUmW1yo/edit?usp=sharing"",""สุโขทัย!J74"")"),2)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IFERROR(__xludf.DUMMYFUNCTION("IMPORTRANGE(""https://docs.google.com/spreadsheets/d/11923uPwbBZFjjGgGUA6NLw09EwE0CqkOc4q9oUmW1yo/edit?usp=sharing"",""สุโขทัย!I89"")"),4)</f>
        <v>4</v>
      </c>
      <c r="J164" s="283">
        <f ca="1">IFERROR(__xludf.DUMMYFUNCTION("IMPORTRANGE(""https://docs.google.com/spreadsheets/d/11923uPwbBZFjjGgGUA6NLw09EwE0CqkOc4q9oUmW1yo/edit?usp=sharing"",""สุโขทัย!J89"")"),4)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IFERROR(__xludf.DUMMYFUNCTION("IMPORTRANGE(""https://docs.google.com/spreadsheets/d/11923uPwbBZFjjGgGUA6NLw09EwE0CqkOc4q9oUmW1yo/edit?usp=sharing"",""สุโขทัย!I101"")"),0)</f>
        <v>0</v>
      </c>
      <c r="J176" s="283">
        <f ca="1">IFERROR(__xludf.DUMMYFUNCTION("IMPORTRANGE(""https://docs.google.com/spreadsheets/d/11923uPwbBZFjjGgGUA6NLw09EwE0CqkOc4q9oUmW1yo/edit?usp=sharing"",""สุโขทัย!J101"")"),0)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IFERROR(__xludf.DUMMYFUNCTION("IMPORTRANGE(""https://docs.google.com/spreadsheets/d/11923uPwbBZFjjGgGUA6NLw09EwE0CqkOc4q9oUmW1yo/edit?usp=sharing"",""สุโขทัย!J113"")"),0)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IFERROR(__xludf.DUMMYFUNCTION("IMPORTRANGE(""https://docs.google.com/spreadsheets/d/11923uPwbBZFjjGgGUA6NLw09EwE0CqkOc4q9oUmW1yo/edit?usp=sharing"",""สุโขทัย!I114"")"),50000)</f>
        <v>50000</v>
      </c>
      <c r="J189" s="283">
        <f ca="1">IFERROR(__xludf.DUMMYFUNCTION("IMPORTRANGE(""https://docs.google.com/spreadsheets/d/11923uPwbBZFjjGgGUA6NLw09EwE0CqkOc4q9oUmW1yo/edit?usp=sharing"",""สุโขทัย!J114"")"),0)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IFERROR(__xludf.DUMMYFUNCTION("IMPORTRANGE(""https://docs.google.com/spreadsheets/d/11923uPwbBZFjjGgGUA6NLw09EwE0CqkOc4q9oUmW1yo/edit?usp=sharing"",""สุโขทัย!J128"")"),0)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IFERROR(__xludf.DUMMYFUNCTION("IMPORTRANGE(""https://docs.google.com/spreadsheets/d/11923uPwbBZFjjGgGUA6NLw09EwE0CqkOc4q9oUmW1yo/edit?usp=sharing"",""สุโขทัย!I129"")"),0)</f>
        <v>0</v>
      </c>
      <c r="J204" s="283">
        <f ca="1">IFERROR(__xludf.DUMMYFUNCTION("IMPORTRANGE(""https://docs.google.com/spreadsheets/d/11923uPwbBZFjjGgGUA6NLw09EwE0CqkOc4q9oUmW1yo/edit?usp=sharing"",""สุโขทัย!J129"")"),0)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IFERROR(__xludf.DUMMYFUNCTION("IMPORTRANGE(""https://docs.google.com/spreadsheets/d/11923uPwbBZFjjGgGUA6NLw09EwE0CqkOc4q9oUmW1yo/edit?usp=sharing"",""สุโขทัย!J143"")"),0)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IFERROR(__xludf.DUMMYFUNCTION("IMPORTRANGE(""https://docs.google.com/spreadsheets/d/11923uPwbBZFjjGgGUA6NLw09EwE0CqkOc4q9oUmW1yo/edit?usp=sharing"",""สุโขทัย!I144"")"),13)</f>
        <v>13</v>
      </c>
      <c r="J219" s="266">
        <f ca="1">IFERROR(__xludf.DUMMYFUNCTION("IMPORTRANGE(""https://docs.google.com/spreadsheets/d/11923uPwbBZFjjGgGUA6NLw09EwE0CqkOc4q9oUmW1yo/edit?usp=sharing"",""สุโขทัย!J144"")"),13)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17775</v>
      </c>
      <c r="O220" s="151">
        <f t="shared" ref="O220:O222" ca="1" si="73">IF(L220&gt;0,N220*100/L220,0)</f>
        <v>92.122311479657938</v>
      </c>
      <c r="P220" s="151">
        <f t="shared" ref="P220:P222" ca="1" si="74">IF(M220&gt;0,N220*100/M220,0)</f>
        <v>92.122311479657938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17775</v>
      </c>
      <c r="O222" s="156">
        <f t="shared" ca="1" si="73"/>
        <v>92.122311479657938</v>
      </c>
      <c r="P222" s="156">
        <f t="shared" ca="1" si="74"/>
        <v>92.122311479657938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IFERROR(__xludf.DUMMYFUNCTION("IMPORTRANGE(""https://docs.google.com/spreadsheets/d/11923uPwbBZFjjGgGUA6NLw09EwE0CqkOc4q9oUmW1yo/edit?usp=sharing"",""สุโขทัย!I149"")"),13)</f>
        <v>13</v>
      </c>
      <c r="J229" s="266">
        <f ca="1">IFERROR(__xludf.DUMMYFUNCTION("IMPORTRANGE(""https://docs.google.com/spreadsheets/d/11923uPwbBZFjjGgGUA6NLw09EwE0CqkOc4q9oUmW1yo/edit?usp=sharing"",""สุโขทัย!J149"")"),13)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IFERROR(__xludf.DUMMYFUNCTION("IMPORTRANGE(""https://docs.google.com/spreadsheets/d/11923uPwbBZFjjGgGUA6NLw09EwE0CqkOc4q9oUmW1yo/edit?usp=sharing"",""สุโขทัย!I158"")"),0)</f>
        <v>0</v>
      </c>
      <c r="J238" s="266">
        <f ca="1">IFERROR(__xludf.DUMMYFUNCTION("IMPORTRANGE(""https://docs.google.com/spreadsheets/d/11923uPwbBZFjjGgGUA6NLw09EwE0CqkOc4q9oUmW1yo/edit?usp=sharing"",""สุโขทัย!J158"")"),0)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IFERROR(__xludf.DUMMYFUNCTION("IMPORTRANGE(""https://docs.google.com/spreadsheets/d/11923uPwbBZFjjGgGUA6NLw09EwE0CqkOc4q9oUmW1yo/edit?usp=sharing"",""สุโขทัย!J166"")"),0)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IFERROR(__xludf.DUMMYFUNCTION("IMPORTRANGE(""https://docs.google.com/spreadsheets/d/11923uPwbBZFjjGgGUA6NLw09EwE0CqkOc4q9oUmW1yo/edit?usp=sharing"",""สุโขทัย!I169"")"),0)</f>
        <v>0</v>
      </c>
      <c r="J249" s="315">
        <f ca="1">IFERROR(__xludf.DUMMYFUNCTION("IMPORTRANGE(""https://docs.google.com/spreadsheets/d/11923uPwbBZFjjGgGUA6NLw09EwE0CqkOc4q9oUmW1yo/edit?usp=sharing"",""สุโขทัย!J169"")"),0)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IFERROR(__xludf.DUMMYFUNCTION("IMPORTRANGE(""https://docs.google.com/spreadsheets/d/11923uPwbBZFjjGgGUA6NLw09EwE0CqkOc4q9oUmW1yo/edit?usp=sharing"",""สุโขทัย!J184"")"),0)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IFERROR(__xludf.DUMMYFUNCTION("IMPORTRANGE(""https://docs.google.com/spreadsheets/d/11923uPwbBZFjjGgGUA6NLw09EwE0CqkOc4q9oUmW1yo/edit?usp=sharing"",""สุโขทัย!I185"")"),15)</f>
        <v>15</v>
      </c>
      <c r="J270" s="315">
        <f ca="1">IFERROR(__xludf.DUMMYFUNCTION("IMPORTRANGE(""https://docs.google.com/spreadsheets/d/11923uPwbBZFjjGgGUA6NLw09EwE0CqkOc4q9oUmW1yo/edit?usp=sharing"",""สุโขทัย!J185"")"),15)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111115.48</v>
      </c>
      <c r="O271" s="151">
        <f t="shared" ref="O271:O273" ca="1" si="84">IF(L271&gt;0,N271*100/L271,0)</f>
        <v>46.746100126209505</v>
      </c>
      <c r="P271" s="151">
        <f t="shared" ref="P271:P273" ca="1" si="85">IF(M271&gt;0,N271*100/M271,0)</f>
        <v>62.075687150837986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111115.48</v>
      </c>
      <c r="O273" s="156">
        <f t="shared" ca="1" si="84"/>
        <v>46.746100126209505</v>
      </c>
      <c r="P273" s="156">
        <f t="shared" ca="1" si="85"/>
        <v>62.075687150837986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IFERROR(__xludf.DUMMYFUNCTION("IMPORTRANGE(""https://docs.google.com/spreadsheets/d/1Yj_ptqi66GCucihVvJfMjLAmec39IyEx_6qawtMGysU/edit?usp=sharing"",""สบก!CL34"")"),111115.48)</f>
        <v>111115.48</v>
      </c>
      <c r="O275" s="168">
        <f ca="1">IF(L275&gt;0,N275*100/L275,0)</f>
        <v>46.746100126209505</v>
      </c>
      <c r="P275" s="168">
        <f ca="1">IF(M275&gt;0,N275*100/M275,0)</f>
        <v>62.075687150837986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IFERROR(__xludf.DUMMYFUNCTION("IMPORTRANGE(""https://docs.google.com/spreadsheets/d/11923uPwbBZFjjGgGUA6NLw09EwE0CqkOc4q9oUmW1yo/edit?usp=sharing"",""สุโขทัย!I199"")"),0)</f>
        <v>0</v>
      </c>
      <c r="J289" s="315">
        <f ca="1">IFERROR(__xludf.DUMMYFUNCTION("IMPORTRANGE(""https://docs.google.com/spreadsheets/d/11923uPwbBZFjjGgGUA6NLw09EwE0CqkOc4q9oUmW1yo/edit?usp=sharing"",""สุโขทัย!J199"")"),0)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IFERROR(__xludf.DUMMYFUNCTION("IMPORTRANGE(""https://docs.google.com/spreadsheets/d/11923uPwbBZFjjGgGUA6NLw09EwE0CqkOc4q9oUmW1yo/edit?usp=sharing"",""สุโขทัย!J213"")"),0)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IFERROR(__xludf.DUMMYFUNCTION("IMPORTRANGE(""https://docs.google.com/spreadsheets/d/11923uPwbBZFjjGgGUA6NLw09EwE0CqkOc4q9oUmW1yo/edit?usp=sharing"",""สุโขทัย!I214"")"),0)</f>
        <v>0</v>
      </c>
      <c r="J309" s="332">
        <f ca="1">IFERROR(__xludf.DUMMYFUNCTION("IMPORTRANGE(""https://docs.google.com/spreadsheets/d/11923uPwbBZFjjGgGUA6NLw09EwE0CqkOc4q9oUmW1yo/edit?usp=sharing"",""สุโขทัย!J214"")"),0)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IFERROR(__xludf.DUMMYFUNCTION("IMPORTRANGE(""https://docs.google.com/spreadsheets/d/11923uPwbBZFjjGgGUA6NLw09EwE0CqkOc4q9oUmW1yo/edit?usp=sharing"",""สุโขทัย!J226"")"),0)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IFERROR(__xludf.DUMMYFUNCTION("IMPORTRANGE(""https://docs.google.com/spreadsheets/d/11923uPwbBZFjjGgGUA6NLw09EwE0CqkOc4q9oUmW1yo/edit?usp=sharing"",""สุโขทัย!I228"")"),270)</f>
        <v>270</v>
      </c>
      <c r="J328" s="338">
        <f ca="1">IFERROR(__xludf.DUMMYFUNCTION("IMPORTRANGE(""https://docs.google.com/spreadsheets/d/11923uPwbBZFjjGgGUA6NLw09EwE0CqkOc4q9oUmW1yo/edit?usp=sharing"",""สุโขทัย!J228"")"),129)</f>
        <v>129</v>
      </c>
      <c r="K328" s="316">
        <f ca="1">IF(I328&gt;0,J328*100/I328,0)</f>
        <v>47.777777777777779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628880</v>
      </c>
      <c r="N329" s="152">
        <f t="shared" ca="1" si="98"/>
        <v>388958.32</v>
      </c>
      <c r="O329" s="151">
        <f t="shared" ref="O329:O331" ca="1" si="99">IF(L329&gt;0,N329*100/L329,0)</f>
        <v>44.809317650311627</v>
      </c>
      <c r="P329" s="151">
        <f t="shared" ref="P329:P331" ca="1" si="100">IF(M329&gt;0,N329*100/M329,0)</f>
        <v>61.849370309120978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628880</v>
      </c>
      <c r="N331" s="88">
        <f t="shared" ca="1" si="102"/>
        <v>388958.32</v>
      </c>
      <c r="O331" s="156">
        <f t="shared" ca="1" si="99"/>
        <v>44.809317650311627</v>
      </c>
      <c r="P331" s="156">
        <f t="shared" ca="1" si="100"/>
        <v>61.849370309120978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IFERROR(__xludf.DUMMYFUNCTION("IMPORTRANGE(""https://docs.google.com/spreadsheets/d/1Yj_ptqi66GCucihVvJfMjLAmec39IyEx_6qawtMGysU/edit?usp=sharing"",""สบก!DL34"")"),628880)</f>
        <v>628880</v>
      </c>
      <c r="N333" s="168">
        <f ca="1">IFERROR(__xludf.DUMMYFUNCTION("IMPORTRANGE(""https://docs.google.com/spreadsheets/d/1Yj_ptqi66GCucihVvJfMjLAmec39IyEx_6qawtMGysU/edit?usp=sharing"",""สบก!DM34"")"),388958.32)</f>
        <v>388958.32</v>
      </c>
      <c r="O333" s="168">
        <f ca="1">IF(L333&gt;0,N333*100/L333,0)</f>
        <v>44.809317650311627</v>
      </c>
      <c r="P333" s="168">
        <f ca="1">IF(M333&gt;0,N333*100/M333,0)</f>
        <v>61.849370309120978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IFERROR(__xludf.DUMMYFUNCTION("IMPORTRANGE(""https://docs.google.com/spreadsheets/d/11923uPwbBZFjjGgGUA6NLw09EwE0CqkOc4q9oUmW1yo/edit?usp=sharing"",""สุโขทัย!J234"")"),99)</f>
        <v>99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IFERROR(__xludf.DUMMYFUNCTION("IMPORTRANGE(""https://docs.google.com/spreadsheets/d/11923uPwbBZFjjGgGUA6NLw09EwE0CqkOc4q9oUmW1yo/edit?usp=sharing"",""สุโขทัย!J235"")"),884.629999999999)</f>
        <v>884.62999999999897</v>
      </c>
      <c r="K340" s="341">
        <f t="shared" ca="1" si="103"/>
        <v>61.432638888888818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IFERROR(__xludf.DUMMYFUNCTION("IMPORTRANGE(""https://docs.google.com/spreadsheets/d/11923uPwbBZFjjGgGUA6NLw09EwE0CqkOc4q9oUmW1yo/edit?usp=sharing"",""สุโขทัย!J236"")"),217)</f>
        <v>217</v>
      </c>
      <c r="K341" s="341">
        <f t="shared" ca="1" si="103"/>
        <v>80.370370370370367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IFERROR(__xludf.DUMMYFUNCTION("IMPORTRANGE(""https://docs.google.com/spreadsheets/d/11923uPwbBZFjjGgGUA6NLw09EwE0CqkOc4q9oUmW1yo/edit?usp=sharing"",""สุโขทัย!J237"")"),2542.55)</f>
        <v>2542.5500000000002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IFERROR(__xludf.DUMMYFUNCTION("IMPORTRANGE(""https://docs.google.com/spreadsheets/d/11923uPwbBZFjjGgGUA6NLw09EwE0CqkOc4q9oUmW1yo/edit?usp=sharing"",""สุโขทัย!J240"")"),129)</f>
        <v>129</v>
      </c>
      <c r="K345" s="341">
        <f t="shared" ca="1" si="103"/>
        <v>47.777777777777779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IFERROR(__xludf.DUMMYFUNCTION("IMPORTRANGE(""https://docs.google.com/spreadsheets/d/11923uPwbBZFjjGgGUA6NLw09EwE0CqkOc4q9oUmW1yo/edit?usp=sharing"",""สุโขทัย!J241"")"),1784.99)</f>
        <v>1784.99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IFERROR(__xludf.DUMMYFUNCTION("IMPORTRANGE(""https://docs.google.com/spreadsheets/d/11923uPwbBZFjjGgGUA6NLw09EwE0CqkOc4q9oUmW1yo/edit?usp=sharing"",""สุโขทัย!L242"")"),1960983)</f>
        <v>1960983</v>
      </c>
      <c r="M347" s="357"/>
      <c r="N347" s="357">
        <f ca="1">IFERROR(__xludf.DUMMYFUNCTION("IMPORTRANGE(""https://docs.google.com/spreadsheets/d/11923uPwbBZFjjGgGUA6NLw09EwE0CqkOc4q9oUmW1yo/edit?usp=sharing"",""สุโขทัย!M242"")"),814943.669999999)</f>
        <v>814943.66999999899</v>
      </c>
      <c r="O347" s="357">
        <f ca="1">+IF(L347&gt;0,N347*100/L347,0)</f>
        <v>41.557916106360892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IFERROR(__xludf.DUMMYFUNCTION("IMPORTRANGE(""https://docs.google.com/spreadsheets/d/11923uPwbBZFjjGgGUA6NLw09EwE0CqkOc4q9oUmW1yo/edit?usp=sharing"",""สุโขทัย!M244"")"),162300)</f>
        <v>162300</v>
      </c>
      <c r="O349" s="372">
        <f ca="1">+IF(L349&gt;0,N349*100/L349,0)</f>
        <v>44.213795357960116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IFERROR(__xludf.DUMMYFUNCTION("IMPORTRANGE(""https://docs.google.com/spreadsheets/d/11923uPwbBZFjjGgGUA6NLw09EwE0CqkOc4q9oUmW1yo/edit?usp=sharing"",""สุโขทัย!M247"")"),162300)</f>
        <v>162300</v>
      </c>
      <c r="O352" s="165">
        <f t="shared" ca="1" si="105"/>
        <v>44.213795357960116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IFERROR(__xludf.DUMMYFUNCTION("IMPORTRANGE(""https://docs.google.com/spreadsheets/d/11923uPwbBZFjjGgGUA6NLw09EwE0CqkOc4q9oUmW1yo/edit?usp=sharing"",""สุโขทัย!M249"")"),162300)</f>
        <v>162300</v>
      </c>
      <c r="O354" s="168">
        <f t="shared" ca="1" si="105"/>
        <v>44.213795357960116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IFERROR(__xludf.DUMMYFUNCTION("IMPORTRANGE(""https://docs.google.com/spreadsheets/d/11923uPwbBZFjjGgGUA6NLw09EwE0CqkOc4q9oUmW1yo/edit?usp=sharing"",""สุโขทัย!M252"")"),55000)</f>
        <v>55000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IFERROR(__xludf.DUMMYFUNCTION("IMPORTRANGE(""https://docs.google.com/spreadsheets/d/11923uPwbBZFjjGgGUA6NLw09EwE0CqkOc4q9oUmW1yo/edit?usp=sharing"",""สุโขทัย!M253"")"),11300)</f>
        <v>11300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IFERROR(__xludf.DUMMYFUNCTION("IMPORTRANGE(""https://docs.google.com/spreadsheets/d/11923uPwbBZFjjGgGUA6NLw09EwE0CqkOc4q9oUmW1yo/edit?usp=sharing"",""สุโขทัย!M275"")"),48320)</f>
        <v>48320</v>
      </c>
      <c r="O380" s="372">
        <f ca="1">+IF(L380&gt;0,N380*100/L380,0)</f>
        <v>23.280015417228753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IFERROR(__xludf.DUMMYFUNCTION("IMPORTRANGE(""https://docs.google.com/spreadsheets/d/11923uPwbBZFjjGgGUA6NLw09EwE0CqkOc4q9oUmW1yo/edit?usp=sharing"",""สุโขทัย!M278"")"),48320)</f>
        <v>48320</v>
      </c>
      <c r="O383" s="165">
        <f t="shared" ca="1" si="109"/>
        <v>23.280015417228753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IFERROR(__xludf.DUMMYFUNCTION("IMPORTRANGE(""https://docs.google.com/spreadsheets/d/11923uPwbBZFjjGgGUA6NLw09EwE0CqkOc4q9oUmW1yo/edit?usp=sharing"",""สุโขทัย!M280"")"),48320)</f>
        <v>48320</v>
      </c>
      <c r="O385" s="168">
        <f t="shared" ca="1" si="109"/>
        <v>23.280015417228753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IFERROR(__xludf.DUMMYFUNCTION("IMPORTRANGE(""https://docs.google.com/spreadsheets/d/11923uPwbBZFjjGgGUA6NLw09EwE0CqkOc4q9oUmW1yo/edit?usp=sharing"",""สุโขทัย!M281"")"),47200)</f>
        <v>47200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IFERROR(__xludf.DUMMYFUNCTION("IMPORTRANGE(""https://docs.google.com/spreadsheets/d/11923uPwbBZFjjGgGUA6NLw09EwE0CqkOc4q9oUmW1yo/edit?usp=sharing"",""สุโขทัย!M284"")"),1120)</f>
        <v>1120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IFERROR(__xludf.DUMMYFUNCTION("IMPORTRANGE(""https://docs.google.com/spreadsheets/d/11923uPwbBZFjjGgGUA6NLw09EwE0CqkOc4q9oUmW1yo/edit?usp=sharing"",""สุโขทัย!M296"")"),264665)</f>
        <v>264665</v>
      </c>
      <c r="O401" s="372">
        <f ca="1">+IF(L401&gt;0,N401*100/L401,0)</f>
        <v>87.943179930220964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IFERROR(__xludf.DUMMYFUNCTION("IMPORTRANGE(""https://docs.google.com/spreadsheets/d/11923uPwbBZFjjGgGUA6NLw09EwE0CqkOc4q9oUmW1yo/edit?usp=sharing"",""สุโขทัย!M299"")"),264665)</f>
        <v>264665</v>
      </c>
      <c r="O404" s="168">
        <f t="shared" ca="1" si="112"/>
        <v>87.943179930220964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IFERROR(__xludf.DUMMYFUNCTION("IMPORTRANGE(""https://docs.google.com/spreadsheets/d/11923uPwbBZFjjGgGUA6NLw09EwE0CqkOc4q9oUmW1yo/edit?usp=sharing"",""สุโขทัย!M301"")"),264665)</f>
        <v>264665</v>
      </c>
      <c r="O406" s="168">
        <f t="shared" ca="1" si="112"/>
        <v>87.943179930220964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IFERROR(__xludf.DUMMYFUNCTION("IMPORTRANGE(""https://docs.google.com/spreadsheets/d/11923uPwbBZFjjGgGUA6NLw09EwE0CqkOc4q9oUmW1yo/edit?usp=sharing"",""สุโขทัย!M302"")"),191050)</f>
        <v>191050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IFERROR(__xludf.DUMMYFUNCTION("IMPORTRANGE(""https://docs.google.com/spreadsheets/d/11923uPwbBZFjjGgGUA6NLw09EwE0CqkOc4q9oUmW1yo/edit?usp=sharing"",""สุโขทัย!M305"")"),21965)</f>
        <v>21965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IFERROR(__xludf.DUMMYFUNCTION("IMPORTRANGE(""https://docs.google.com/spreadsheets/d/11923uPwbBZFjjGgGUA6NLw09EwE0CqkOc4q9oUmW1yo/edit?usp=sharing"",""สุโขทัย!M330"")"),177460)</f>
        <v>177460</v>
      </c>
      <c r="O435" s="411">
        <f t="shared" ref="O435:O439" ca="1" si="114">+IF(L435&gt;0,N435*100/L435,0)</f>
        <v>79.578475336322867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IFERROR(__xludf.DUMMYFUNCTION("IMPORTRANGE(""https://docs.google.com/spreadsheets/d/11923uPwbBZFjjGgGUA6NLw09EwE0CqkOc4q9oUmW1yo/edit?usp=sharing"",""สุโขทัย!M332"")"),177460)</f>
        <v>177460</v>
      </c>
      <c r="O437" s="168">
        <f t="shared" ca="1" si="114"/>
        <v>79.578475336322867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IFERROR(__xludf.DUMMYFUNCTION("IMPORTRANGE(""https://docs.google.com/spreadsheets/d/11923uPwbBZFjjGgGUA6NLw09EwE0CqkOc4q9oUmW1yo/edit?usp=sharing"",""สุโขทัย!M334"")"),177460)</f>
        <v>177460</v>
      </c>
      <c r="O439" s="168">
        <f t="shared" ca="1" si="114"/>
        <v>79.578475336322867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IFERROR(__xludf.DUMMYFUNCTION("IMPORTRANGE(""https://docs.google.com/spreadsheets/d/11923uPwbBZFjjGgGUA6NLw09EwE0CqkOc4q9oUmW1yo/edit?usp=sharing"",""สุโขทัย!M338"")"),10260)</f>
        <v>10260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IFERROR(__xludf.DUMMYFUNCTION("IMPORTRANGE(""https://docs.google.com/spreadsheets/d/11923uPwbBZFjjGgGUA6NLw09EwE0CqkOc4q9oUmW1yo/edit?usp=sharing"",""สุโขทัย!L350"")"),382323)</f>
        <v>382323</v>
      </c>
      <c r="M455" s="372"/>
      <c r="N455" s="372">
        <f ca="1">IFERROR(__xludf.DUMMYFUNCTION("IMPORTRANGE(""https://docs.google.com/spreadsheets/d/11923uPwbBZFjjGgGUA6NLw09EwE0CqkOc4q9oUmW1yo/edit?usp=sharing"",""สุโขทัย!M350"")"),90223.19)</f>
        <v>90223.19</v>
      </c>
      <c r="O455" s="372">
        <f t="shared" ref="O455:O459" ca="1" si="116">+IF(L455&gt;0,N455*100/L455,0)</f>
        <v>23.598682266042065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IFERROR(__xludf.DUMMYFUNCTION("IMPORTRANGE(""https://docs.google.com/spreadsheets/d/11923uPwbBZFjjGgGUA6NLw09EwE0CqkOc4q9oUmW1yo/edit?usp=sharing"",""สุโขทัย!L352"")"),382323)</f>
        <v>382323</v>
      </c>
      <c r="M457" s="165"/>
      <c r="N457" s="168">
        <f ca="1">IFERROR(__xludf.DUMMYFUNCTION("IMPORTRANGE(""https://docs.google.com/spreadsheets/d/11923uPwbBZFjjGgGUA6NLw09EwE0CqkOc4q9oUmW1yo/edit?usp=sharing"",""สุโขทัย!M352"")"),90223.19)</f>
        <v>90223.19</v>
      </c>
      <c r="O457" s="168">
        <f t="shared" ca="1" si="116"/>
        <v>23.598682266042065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IFERROR(__xludf.DUMMYFUNCTION("IMPORTRANGE(""https://docs.google.com/spreadsheets/d/11923uPwbBZFjjGgGUA6NLw09EwE0CqkOc4q9oUmW1yo/edit?usp=sharing"",""สุโขทัย!L354"")"),382323)</f>
        <v>382323</v>
      </c>
      <c r="M459" s="168"/>
      <c r="N459" s="168">
        <f ca="1">IFERROR(__xludf.DUMMYFUNCTION("IMPORTRANGE(""https://docs.google.com/spreadsheets/d/11923uPwbBZFjjGgGUA6NLw09EwE0CqkOc4q9oUmW1yo/edit?usp=sharing"",""สุโขทัย!M354"")"),90223.19)</f>
        <v>90223.19</v>
      </c>
      <c r="O459" s="168">
        <f t="shared" ca="1" si="116"/>
        <v>23.598682266042065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IFERROR(__xludf.DUMMYFUNCTION("IMPORTRANGE(""https://docs.google.com/spreadsheets/d/11923uPwbBZFjjGgGUA6NLw09EwE0CqkOc4q9oUmW1yo/edit?usp=sharing"",""สุโขทัย!M357"")"),55000)</f>
        <v>55000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IFERROR(__xludf.DUMMYFUNCTION("IMPORTRANGE(""https://docs.google.com/spreadsheets/d/11923uPwbBZFjjGgGUA6NLw09EwE0CqkOc4q9oUmW1yo/edit?usp=sharing"",""สุโขทัย!M358"")"),35223.19)</f>
        <v>35223.19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IFERROR(__xludf.DUMMYFUNCTION("IMPORTRANGE(""https://docs.google.com/spreadsheets/d/11923uPwbBZFjjGgGUA6NLw09EwE0CqkOc4q9oUmW1yo/edit?usp=sharing"",""สุโขทัย!I359"")"),35801)</f>
        <v>35801</v>
      </c>
      <c r="J464" s="266">
        <f ca="1">IFERROR(__xludf.DUMMYFUNCTION("IMPORTRANGE(""https://docs.google.com/spreadsheets/d/11923uPwbBZFjjGgGUA6NLw09EwE0CqkOc4q9oUmW1yo/edit?usp=sharing"",""สุโขทัย!J359"")"),30832)</f>
        <v>30832</v>
      </c>
      <c r="K464" s="267">
        <f t="shared" ref="K464:K515" ca="1" si="117">IF(I464&gt;0,J464*100/I464,0)</f>
        <v>86.1204994273903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IFERROR(__xludf.DUMMYFUNCTION("IMPORTRANGE(""https://docs.google.com/spreadsheets/d/11923uPwbBZFjjGgGUA6NLw09EwE0CqkOc4q9oUmW1yo/edit?usp=sharing"",""สุโขทัย!I411"")"),0)</f>
        <v>0</v>
      </c>
      <c r="J516" s="266">
        <f ca="1">IFERROR(__xludf.DUMMYFUNCTION("IMPORTRANGE(""https://docs.google.com/spreadsheets/d/11923uPwbBZFjjGgGUA6NLw09EwE0CqkOc4q9oUmW1yo/edit?usp=sharing"",""สุโขทัย!J411"")"),0)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IFERROR(__xludf.DUMMYFUNCTION("IMPORTRANGE(""https://docs.google.com/spreadsheets/d/11923uPwbBZFjjGgGUA6NLw09EwE0CqkOc4q9oUmW1yo/edit?usp=sharing"",""สุโขทัย!I412"")"),0)</f>
        <v>0</v>
      </c>
      <c r="J517" s="283">
        <f ca="1">IFERROR(__xludf.DUMMYFUNCTION("IMPORTRANGE(""https://docs.google.com/spreadsheets/d/11923uPwbBZFjjGgGUA6NLw09EwE0CqkOc4q9oUmW1yo/edit?usp=sharing"",""สุโขทัย!J412"")"),0)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IFERROR(__xludf.DUMMYFUNCTION("IMPORTRANGE(""https://docs.google.com/spreadsheets/d/11923uPwbBZFjjGgGUA6NLw09EwE0CqkOc4q9oUmW1yo/edit?usp=sharing"",""สุโขทัย!I413"")"),0)</f>
        <v>0</v>
      </c>
      <c r="J518" s="283">
        <f ca="1">IFERROR(__xludf.DUMMYFUNCTION("IMPORTRANGE(""https://docs.google.com/spreadsheets/d/11923uPwbBZFjjGgGUA6NLw09EwE0CqkOc4q9oUmW1yo/edit?usp=sharing"",""สุโขทัย!J413"")"),0)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IFERROR(__xludf.DUMMYFUNCTION("IMPORTRANGE(""https://docs.google.com/spreadsheets/d/11923uPwbBZFjjGgGUA6NLw09EwE0CqkOc4q9oUmW1yo/edit?usp=sharing"",""สุโขทัย!I420"")"),12)</f>
        <v>12</v>
      </c>
      <c r="J525" s="283">
        <f ca="1">IFERROR(__xludf.DUMMYFUNCTION("IMPORTRANGE(""https://docs.google.com/spreadsheets/d/11923uPwbBZFjjGgGUA6NLw09EwE0CqkOc4q9oUmW1yo/edit?usp=sharing"",""สุโขทัย!J420"")"),12)</f>
        <v>12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IFERROR(__xludf.DUMMYFUNCTION("IMPORTRANGE(""https://docs.google.com/spreadsheets/d/11923uPwbBZFjjGgGUA6NLw09EwE0CqkOc4q9oUmW1yo/edit?usp=sharing"",""สุโขทัย!I421"")"),2)</f>
        <v>2</v>
      </c>
      <c r="J526" s="283">
        <f ca="1">IFERROR(__xludf.DUMMYFUNCTION("IMPORTRANGE(""https://docs.google.com/spreadsheets/d/11923uPwbBZFjjGgGUA6NLw09EwE0CqkOc4q9oUmW1yo/edit?usp=sharing"",""สุโขทัย!J421"")"),2)</f>
        <v>2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IFERROR(__xludf.DUMMYFUNCTION("IMPORTRANGE(""https://docs.google.com/spreadsheets/d/11923uPwbBZFjjGgGUA6NLw09EwE0CqkOc4q9oUmW1yo/edit?usp=sharing"",""สุโขทัย!J459"")"),3501)</f>
        <v>3501</v>
      </c>
      <c r="K564" s="371">
        <f ca="1">IF(I564&gt;0,J564*100/I564,0)</f>
        <v>166.71428571428572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IFERROR(__xludf.DUMMYFUNCTION("IMPORTRANGE(""https://docs.google.com/spreadsheets/d/11923uPwbBZFjjGgGUA6NLw09EwE0CqkOc4q9oUmW1yo/edit?usp=sharing"",""สุโขทัย!M459"")"),53235.4799999999)</f>
        <v>53235.479999999901</v>
      </c>
      <c r="O564" s="372">
        <f t="shared" ref="O564:O568" ca="1" si="122">+IF(L564&gt;0,N564*100/L564,0)</f>
        <v>37.426518560179908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IFERROR(__xludf.DUMMYFUNCTION("IMPORTRANGE(""https://docs.google.com/spreadsheets/d/11923uPwbBZFjjGgGUA6NLw09EwE0CqkOc4q9oUmW1yo/edit?usp=sharing"",""สุโขทัย!M461"")"),53235.4799999999)</f>
        <v>53235.479999999901</v>
      </c>
      <c r="O566" s="168">
        <f t="shared" ca="1" si="122"/>
        <v>37.426518560179908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IFERROR(__xludf.DUMMYFUNCTION("IMPORTRANGE(""https://docs.google.com/spreadsheets/d/11923uPwbBZFjjGgGUA6NLw09EwE0CqkOc4q9oUmW1yo/edit?usp=sharing"",""สุโขทัย!M463"")"),53235.4799999999)</f>
        <v>53235.479999999901</v>
      </c>
      <c r="O568" s="168">
        <f t="shared" ca="1" si="122"/>
        <v>37.426518560179908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IFERROR(__xludf.DUMMYFUNCTION("IMPORTRANGE(""https://docs.google.com/spreadsheets/d/11923uPwbBZFjjGgGUA6NLw09EwE0CqkOc4q9oUmW1yo/edit?usp=sharing"",""สุโขทัย!M466"")"),31935.48)</f>
        <v>31935.48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IFERROR(__xludf.DUMMYFUNCTION("IMPORTRANGE(""https://docs.google.com/spreadsheets/d/11923uPwbBZFjjGgGUA6NLw09EwE0CqkOc4q9oUmW1yo/edit?usp=sharing"",""สุโขทัย!M467"")"),21300)</f>
        <v>21300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IFERROR(__xludf.DUMMYFUNCTION("IMPORTRANGE(""https://docs.google.com/spreadsheets/d/11923uPwbBZFjjGgGUA6NLw09EwE0CqkOc4q9oUmW1yo/edit?usp=sharing"",""สุโขทัย!J468"")"),3501)</f>
        <v>3501</v>
      </c>
      <c r="K573" s="201">
        <f ca="1">IF(I573&gt;0,J573*100/I573,0)</f>
        <v>166.71428571428572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IFERROR(__xludf.DUMMYFUNCTION("IMPORTRANGE(""https://docs.google.com/spreadsheets/d/11923uPwbBZFjjGgGUA6NLw09EwE0CqkOc4q9oUmW1yo/edit?usp=sharing"",""สุโขทัย!J471"")"),174)</f>
        <v>174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IFERROR(__xludf.DUMMYFUNCTION("IMPORTRANGE(""https://docs.google.com/spreadsheets/d/11923uPwbBZFjjGgGUA6NLw09EwE0CqkOc4q9oUmW1yo/edit?usp=sharing"",""สุโขทัย!J472"")"),3327)</f>
        <v>3327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IFERROR(__xludf.DUMMYFUNCTION("IMPORTRANGE(""https://docs.google.com/spreadsheets/d/11923uPwbBZFjjGgGUA6NLw09EwE0CqkOc4q9oUmW1yo/edit?usp=sharing"",""สุโขทัย!J484"")"),47)</f>
        <v>47</v>
      </c>
      <c r="K589" s="163">
        <f t="shared" ref="K589:K596" ca="1" si="125">IF(I589&gt;0,J589*100/I589,0)</f>
        <v>52.222222222222221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IFERROR(__xludf.DUMMYFUNCTION("IMPORTRANGE(""https://docs.google.com/spreadsheets/d/11923uPwbBZFjjGgGUA6NLw09EwE0CqkOc4q9oUmW1yo/edit?usp=sharing"",""สุโขทัย!J485"")"),38.77)</f>
        <v>38.770000000000003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IFERROR(__xludf.DUMMYFUNCTION("IMPORTRANGE(""https://docs.google.com/spreadsheets/d/11923uPwbBZFjjGgGUA6NLw09EwE0CqkOc4q9oUmW1yo/edit?usp=sharing"",""สุโขทัย!J486"")"),46)</f>
        <v>46</v>
      </c>
      <c r="K591" s="163">
        <f t="shared" ca="1" si="125"/>
        <v>51.111111111111114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IFERROR(__xludf.DUMMYFUNCTION("IMPORTRANGE(""https://docs.google.com/spreadsheets/d/11923uPwbBZFjjGgGUA6NLw09EwE0CqkOc4q9oUmW1yo/edit?usp=sharing"",""สุโขทัย!J487"")"),48.06)</f>
        <v>48.06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0">
        <f ca="1">IFERROR(__xludf.DUMMYFUNCTION("IMPORTRANGE(""https://docs.google.com/spreadsheets/d/11923uPwbBZFjjGgGUA6NLw09EwE0CqkOc4q9oUmW1yo/edit?usp=sharing"",""สุโขทัย!J491"")"),0)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IFERROR(__xludf.DUMMYFUNCTION("IMPORTRANGE(""https://docs.google.com/spreadsheets/d/11923uPwbBZFjjGgGUA6NLw09EwE0CqkOc4q9oUmW1yo/edit?usp=sharing"",""สุโขทัย!J507"")"),158)</f>
        <v>158</v>
      </c>
      <c r="K612" s="163">
        <f t="shared" ca="1" si="127"/>
        <v>158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0">
        <f ca="1">IFERROR(__xludf.DUMMYFUNCTION("IMPORTRANGE(""https://docs.google.com/spreadsheets/d/11923uPwbBZFjjGgGUA6NLw09EwE0CqkOc4q9oUmW1yo/edit?usp=sharing"",""สุโขทัย!J523"")"),3535346.72)</f>
        <v>3535346.72</v>
      </c>
      <c r="K628" s="341">
        <f t="shared" ref="K628:K635" ca="1" si="129">IF(I628&gt;0,J628*100/I628,0)</f>
        <v>57.698928778126458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IFERROR(__xludf.DUMMYFUNCTION("IMPORTRANGE(""https://docs.google.com/spreadsheets/d/11923uPwbBZFjjGgGUA6NLw09EwE0CqkOc4q9oUmW1yo/edit?usp=sharing"",""สุโขทัย!I524"")"),426)</f>
        <v>426</v>
      </c>
      <c r="J629" s="340">
        <f ca="1">IFERROR(__xludf.DUMMYFUNCTION("IMPORTRANGE(""https://docs.google.com/spreadsheets/d/11923uPwbBZFjjGgGUA6NLw09EwE0CqkOc4q9oUmW1yo/edit?usp=sharing"",""สุโขทัย!J524"")"),262)</f>
        <v>262</v>
      </c>
      <c r="K629" s="341">
        <f t="shared" ca="1" si="129"/>
        <v>61.502347417840376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0">
        <f ca="1">IFERROR(__xludf.DUMMYFUNCTION("IMPORTRANGE(""https://docs.google.com/spreadsheets/d/11923uPwbBZFjjGgGUA6NLw09EwE0CqkOc4q9oUmW1yo/edit?usp=sharing"",""สุโขทัย!J525"")"),1278948.89)</f>
        <v>1278948.8899999999</v>
      </c>
      <c r="K630" s="341">
        <f t="shared" ca="1" si="129"/>
        <v>18.249602878336795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IFERROR(__xludf.DUMMYFUNCTION("IMPORTRANGE(""https://docs.google.com/spreadsheets/d/11923uPwbBZFjjGgGUA6NLw09EwE0CqkOc4q9oUmW1yo/edit?usp=sharing"",""สุโขทัย!I526"")"),256)</f>
        <v>256</v>
      </c>
      <c r="J631" s="340">
        <f ca="1">IFERROR(__xludf.DUMMYFUNCTION("IMPORTRANGE(""https://docs.google.com/spreadsheets/d/11923uPwbBZFjjGgGUA6NLw09EwE0CqkOc4q9oUmW1yo/edit?usp=sharing"",""สุโขทัย!J526"")"),199)</f>
        <v>199</v>
      </c>
      <c r="K631" s="341">
        <f t="shared" ca="1" si="129"/>
        <v>77.734375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IFERROR(__xludf.DUMMYFUNCTION("IMPORTRANGE(""https://docs.google.com/spreadsheets/d/11923uPwbBZFjjGgGUA6NLw09EwE0CqkOc4q9oUmW1yo/edit?usp=sharing"",""สุโขทัย!I527"")"),2664010.23)</f>
        <v>2664010.23</v>
      </c>
      <c r="J632" s="340">
        <f ca="1">IFERROR(__xludf.DUMMYFUNCTION("IMPORTRANGE(""https://docs.google.com/spreadsheets/d/11923uPwbBZFjjGgGUA6NLw09EwE0CqkOc4q9oUmW1yo/edit?usp=sharing"",""สุโขทัย!J527"")"),417102.24)</f>
        <v>417102.24</v>
      </c>
      <c r="K632" s="341">
        <f t="shared" ca="1" si="129"/>
        <v>15.656930866965928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IFERROR(__xludf.DUMMYFUNCTION("IMPORTRANGE(""https://docs.google.com/spreadsheets/d/11923uPwbBZFjjGgGUA6NLw09EwE0CqkOc4q9oUmW1yo/edit?usp=sharing"",""สุโขทัย!I528"")"),180)</f>
        <v>180</v>
      </c>
      <c r="J633" s="340">
        <f ca="1">IFERROR(__xludf.DUMMYFUNCTION("IMPORTRANGE(""https://docs.google.com/spreadsheets/d/11923uPwbBZFjjGgGUA6NLw09EwE0CqkOc4q9oUmW1yo/edit?usp=sharing"",""สุโขทัย!J528"")"),46)</f>
        <v>46</v>
      </c>
      <c r="K633" s="341">
        <f t="shared" ca="1" si="129"/>
        <v>25.555555555555557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IFERROR(__xludf.DUMMYFUNCTION("IMPORTRANGE(""https://docs.google.com/spreadsheets/d/11923uPwbBZFjjGgGUA6NLw09EwE0CqkOc4q9oUmW1yo/edit?usp=sharing"",""สุโขทัย!I529"")"),5000000)</f>
        <v>5000000</v>
      </c>
      <c r="J634" s="340">
        <f ca="1">IFERROR(__xludf.DUMMYFUNCTION("IMPORTRANGE(""https://docs.google.com/spreadsheets/d/11923uPwbBZFjjGgGUA6NLw09EwE0CqkOc4q9oUmW1yo/edit?usp=sharing"",""สุโขทัย!J529"")"),2140000)</f>
        <v>2140000</v>
      </c>
      <c r="K634" s="341">
        <f t="shared" ca="1" si="129"/>
        <v>42.8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268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5599821.7000000002</v>
      </c>
      <c r="M8" s="23">
        <f t="shared" ca="1" si="0"/>
        <v>2815013.7</v>
      </c>
      <c r="N8" s="23">
        <f t="shared" ca="1" si="0"/>
        <v>3048043.95</v>
      </c>
      <c r="O8" s="22">
        <f t="shared" ref="O8:O16" ca="1" si="1">IF(L8&gt;0,N8*100/L8,0)</f>
        <v>54.431089297003865</v>
      </c>
      <c r="P8" s="22">
        <f t="shared" ref="P8:P16" ca="1" si="2">IF(M8&gt;0,N8*100/M8,0)</f>
        <v>108.27812134626555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5599821.7000000002</v>
      </c>
      <c r="M10" s="30">
        <f t="shared" ca="1" si="4"/>
        <v>2815013.7</v>
      </c>
      <c r="N10" s="30">
        <f t="shared" ca="1" si="4"/>
        <v>3048043.95</v>
      </c>
      <c r="O10" s="29">
        <f t="shared" ca="1" si="1"/>
        <v>54.431089297003865</v>
      </c>
      <c r="P10" s="29">
        <f t="shared" ca="1" si="2"/>
        <v>108.27812134626555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4754392</v>
      </c>
      <c r="M12" s="39">
        <f t="shared" ca="1" si="6"/>
        <v>1969584</v>
      </c>
      <c r="N12" s="39">
        <f t="shared" ca="1" si="6"/>
        <v>2202614.25</v>
      </c>
      <c r="O12" s="39">
        <f t="shared" ca="1" si="1"/>
        <v>46.327989993252558</v>
      </c>
      <c r="P12" s="39">
        <f t="shared" ca="1" si="2"/>
        <v>111.83144511734457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2874292</v>
      </c>
      <c r="M14" s="39">
        <f t="shared" si="8"/>
        <v>0</v>
      </c>
      <c r="N14" s="39">
        <f t="shared" ca="1" si="8"/>
        <v>892228.60000000009</v>
      </c>
      <c r="O14" s="39">
        <f t="shared" ca="1" si="1"/>
        <v>31.041682612622523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3393894.7</v>
      </c>
      <c r="M18" s="23">
        <f t="shared" ca="1" si="11"/>
        <v>2815013.7</v>
      </c>
      <c r="N18" s="23">
        <f t="shared" ca="1" si="11"/>
        <v>2155815.3499999996</v>
      </c>
      <c r="O18" s="22">
        <f t="shared" ref="O18:O20" ca="1" si="12">IF(L18&gt;0,N18*100/L18,0)</f>
        <v>63.520395903856404</v>
      </c>
      <c r="P18" s="22">
        <f t="shared" ref="P18:P26" ca="1" si="13">IF(M18&gt;0,N18*100/M18,0)</f>
        <v>76.582765831654726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3393894.7</v>
      </c>
      <c r="M20" s="30">
        <f t="shared" ca="1" si="15"/>
        <v>2815013.7</v>
      </c>
      <c r="N20" s="30">
        <f t="shared" ca="1" si="15"/>
        <v>2155815.3499999996</v>
      </c>
      <c r="O20" s="29">
        <f t="shared" ca="1" si="12"/>
        <v>63.520395903856404</v>
      </c>
      <c r="P20" s="29">
        <f t="shared" ca="1" si="13"/>
        <v>76.582765831654726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2548465</v>
      </c>
      <c r="M22" s="42">
        <f t="shared" ca="1" si="18"/>
        <v>1969584</v>
      </c>
      <c r="N22" s="39">
        <f t="shared" ca="1" si="18"/>
        <v>1310385.6499999999</v>
      </c>
      <c r="O22" s="39">
        <f t="shared" ca="1" si="17"/>
        <v>51.41862454457879</v>
      </c>
      <c r="P22" s="39">
        <f t="shared" ca="1" si="13"/>
        <v>66.531087275282488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668365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2205927</v>
      </c>
      <c r="M28" s="23">
        <f t="shared" si="23"/>
        <v>0</v>
      </c>
      <c r="N28" s="23">
        <f t="shared" ca="1" si="23"/>
        <v>892228.60000000009</v>
      </c>
      <c r="O28" s="22">
        <f t="shared" ref="O28:O30" ca="1" si="24">IF(L28&gt;0,N28*100/L28,0)</f>
        <v>40.446877888524874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2205927</v>
      </c>
      <c r="M30" s="30">
        <f t="shared" si="27"/>
        <v>0</v>
      </c>
      <c r="N30" s="30">
        <f t="shared" ca="1" si="27"/>
        <v>892228.60000000009</v>
      </c>
      <c r="O30" s="29">
        <f t="shared" ca="1" si="24"/>
        <v>40.446877888524874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2205927</v>
      </c>
      <c r="M32" s="39">
        <f t="shared" si="30"/>
        <v>0</v>
      </c>
      <c r="N32" s="39">
        <f t="shared" ca="1" si="30"/>
        <v>892228.60000000009</v>
      </c>
      <c r="O32" s="39">
        <f t="shared" ca="1" si="29"/>
        <v>40.446877888524874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2205927</v>
      </c>
      <c r="M34" s="39">
        <f t="shared" si="32"/>
        <v>0</v>
      </c>
      <c r="N34" s="39">
        <f t="shared" ca="1" si="32"/>
        <v>892228.60000000009</v>
      </c>
      <c r="O34" s="39">
        <f t="shared" ca="1" si="29"/>
        <v>40.446877888524874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3393894.7</v>
      </c>
      <c r="M37" s="55">
        <f t="shared" ca="1" si="33"/>
        <v>2815013.7</v>
      </c>
      <c r="N37" s="55">
        <f t="shared" ca="1" si="33"/>
        <v>2155815.35</v>
      </c>
      <c r="O37" s="56">
        <f t="shared" ca="1" si="29"/>
        <v>63.520395903856411</v>
      </c>
      <c r="P37" s="56">
        <f t="shared" ca="1" si="25"/>
        <v>76.58276583165474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1074197.8899999999</v>
      </c>
      <c r="O41" s="78">
        <f t="shared" ref="O41:O43" ca="1" si="35">IF(L41&gt;0,N41*100/L41,0)</f>
        <v>72.232965961207</v>
      </c>
      <c r="P41" s="78">
        <f t="shared" ref="P41:P43" ca="1" si="36">IF(M41&gt;0,N41*100/M41,0)</f>
        <v>82.283516063816037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1074197.8899999999</v>
      </c>
      <c r="O43" s="78">
        <f t="shared" ca="1" si="35"/>
        <v>72.232965961207</v>
      </c>
      <c r="P43" s="78">
        <f t="shared" ca="1" si="36"/>
        <v>82.283516063816037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IFERROR(__xludf.DUMMYFUNCTION("IMPORTRANGE(""https://docs.google.com/spreadsheets/d/1Yj_ptqi66GCucihVvJfMjLAmec39IyEx_6qawtMGysU/edit?usp=sharing"",""สบก!R35"")"),321168.19)</f>
        <v>321168.19</v>
      </c>
      <c r="O45" s="39">
        <f ca="1">IF(L45&gt;0,N45*100/L45,0)</f>
        <v>43.749923716114971</v>
      </c>
      <c r="P45" s="39">
        <f ca="1">IF(M45&gt;0,N45*100/M45,0)</f>
        <v>58.134829325156481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305201</v>
      </c>
      <c r="O53" s="120">
        <f t="shared" ref="O53:O55" ca="1" si="40">IF(L53&gt;0,N53*100/L53,0)</f>
        <v>76.300250000000005</v>
      </c>
      <c r="P53" s="120">
        <f t="shared" ref="P53:P55" ca="1" si="41">IF(M53&gt;0,N53*100/M53,0)</f>
        <v>94.903759445256384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305201</v>
      </c>
      <c r="O55" s="120">
        <f t="shared" ca="1" si="40"/>
        <v>76.300250000000005</v>
      </c>
      <c r="P55" s="120">
        <f t="shared" ca="1" si="41"/>
        <v>94.903759445256384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IFERROR(__xludf.DUMMYFUNCTION("IMPORTRANGE(""https://docs.google.com/spreadsheets/d/1Yj_ptqi66GCucihVvJfMjLAmec39IyEx_6qawtMGysU/edit?usp=sharing"",""สบก!AA35"")"),305201)</f>
        <v>305201</v>
      </c>
      <c r="O57" s="39">
        <f ca="1">IF(L57&gt;0,N57*100/L57,0)</f>
        <v>76.300250000000005</v>
      </c>
      <c r="P57" s="39">
        <f ca="1">IF(M57&gt;0,N57*100/M57,0)</f>
        <v>94.903759445256384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138238.5</v>
      </c>
      <c r="O94" s="151">
        <f t="shared" ref="O94:O96" ca="1" si="53">IF(L94&gt;0,N94*100/L94,0)</f>
        <v>64.446853146853144</v>
      </c>
      <c r="P94" s="151">
        <f t="shared" ref="P94:P96" ca="1" si="54">IF(M94&gt;0,N94*100/M94,0)</f>
        <v>64.446853146853144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138238.5</v>
      </c>
      <c r="O96" s="156">
        <f t="shared" ca="1" si="53"/>
        <v>64.446853146853144</v>
      </c>
      <c r="P96" s="156">
        <f t="shared" ca="1" si="54"/>
        <v>64.446853146853144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IFERROR(__xludf.DUMMYFUNCTION("IMPORTRANGE(""https://docs.google.com/spreadsheets/d/1Yj_ptqi66GCucihVvJfMjLAmec39IyEx_6qawtMGysU/edit?usp=sharing"",""สบก!AS35"")"),45838.5)</f>
        <v>45838.5</v>
      </c>
      <c r="O98" s="168">
        <f ca="1">IF(L98&gt;0,N98*100/L98,0)</f>
        <v>37.541769041769044</v>
      </c>
      <c r="P98" s="168">
        <f ca="1">IF(M98&gt;0,N98*100/M98,0)</f>
        <v>37.541769041769044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IFERROR(__xludf.DUMMYFUNCTION("IMPORTRANGE(""https://docs.google.com/spreadsheets/d/11923uPwbBZFjjGgGUA6NLw09EwE0CqkOc4q9oUmW1yo/edit?usp=sharing"",""อุตรดิตถ์!J50"")"),0)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56712.6</v>
      </c>
      <c r="O118" s="151">
        <f t="shared" ref="O118:O120" ca="1" si="59">IF(L118&gt;0,N118*100/L118,0)</f>
        <v>68.792576419213972</v>
      </c>
      <c r="P118" s="151">
        <f t="shared" ref="P118:P120" ca="1" si="60">IF(M118&gt;0,N118*100/M118,0)</f>
        <v>68.792576419213972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56712.6</v>
      </c>
      <c r="O120" s="156">
        <f t="shared" ca="1" si="59"/>
        <v>68.792576419213972</v>
      </c>
      <c r="P120" s="156">
        <f t="shared" ca="1" si="60"/>
        <v>68.792576419213972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IFERROR(__xludf.DUMMYFUNCTION("IMPORTRANGE(""https://docs.google.com/spreadsheets/d/1Yj_ptqi66GCucihVvJfMjLAmec39IyEx_6qawtMGysU/edit?usp=sharing"",""สบก!BB35"")"),56712.6)</f>
        <v>56712.6</v>
      </c>
      <c r="O122" s="168">
        <f ca="1">IF(L122&gt;0,N122*100/L122,0)</f>
        <v>68.792576419213972</v>
      </c>
      <c r="P122" s="168">
        <f ca="1">IF(M122&gt;0,N122*100/M122,0)</f>
        <v>68.792576419213972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IFERROR(__xludf.DUMMYFUNCTION("IMPORTRANGE(""https://docs.google.com/spreadsheets/d/11923uPwbBZFjjGgGUA6NLw09EwE0CqkOc4q9oUmW1yo/edit?usp=sharing"",""อุตรดิตถ์!J65"")"),0)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IFERROR(__xludf.DUMMYFUNCTION("IMPORTRANGE(""https://docs.google.com/spreadsheets/d/11923uPwbBZFjjGgGUA6NLw09EwE0CqkOc4q9oUmW1yo/edit?usp=sharing"",""อุตรดิตถ์!I68"")"),0)</f>
        <v>0</v>
      </c>
      <c r="J138" s="266">
        <f ca="1">IFERROR(__xludf.DUMMYFUNCTION("IMPORTRANGE(""https://docs.google.com/spreadsheets/d/11923uPwbBZFjjGgGUA6NLw09EwE0CqkOc4q9oUmW1yo/edit?usp=sharing"",""อุตรดิตถ์!J68"")"),0)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56090.6</v>
      </c>
      <c r="O140" s="151">
        <f t="shared" ref="O140:O142" ca="1" si="65">IF(L140&gt;0,N140*100/L140,0)</f>
        <v>71.000759493670884</v>
      </c>
      <c r="P140" s="151">
        <f t="shared" ref="P140:P142" ca="1" si="66">IF(M140&gt;0,N140*100/M140,0)</f>
        <v>79.420318584070799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70625</v>
      </c>
      <c r="N142" s="88">
        <f t="shared" ca="1" si="68"/>
        <v>56090.6</v>
      </c>
      <c r="O142" s="156">
        <f t="shared" ca="1" si="65"/>
        <v>71.000759493670884</v>
      </c>
      <c r="P142" s="156">
        <f t="shared" ca="1" si="66"/>
        <v>79.420318584070799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IFERROR(__xludf.DUMMYFUNCTION("IMPORTRANGE(""https://docs.google.com/spreadsheets/d/1Yj_ptqi66GCucihVvJfMjLAmec39IyEx_6qawtMGysU/edit?usp=sharing"",""สบก!BJ35"")"),70625)</f>
        <v>70625</v>
      </c>
      <c r="N144" s="168">
        <f ca="1">IFERROR(__xludf.DUMMYFUNCTION("IMPORTRANGE(""https://docs.google.com/spreadsheets/d/1Yj_ptqi66GCucihVvJfMjLAmec39IyEx_6qawtMGysU/edit?usp=sharing"",""สบก!BK35"")"),56090.6)</f>
        <v>56090.6</v>
      </c>
      <c r="O144" s="168">
        <f ca="1">IF(L144&gt;0,N144*100/L144,0)</f>
        <v>71.000759493670884</v>
      </c>
      <c r="P144" s="168">
        <f ca="1">IF(M144&gt;0,N144*100/M144,0)</f>
        <v>79.420318584070799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IFERROR(__xludf.DUMMYFUNCTION("IMPORTRANGE(""https://docs.google.com/spreadsheets/d/11923uPwbBZFjjGgGUA6NLw09EwE0CqkOc4q9oUmW1yo/edit?usp=sharing"",""อุตรดิตถ์!I74"")"),4)</f>
        <v>4</v>
      </c>
      <c r="J149" s="274">
        <f ca="1">IFERROR(__xludf.DUMMYFUNCTION("IMPORTRANGE(""https://docs.google.com/spreadsheets/d/11923uPwbBZFjjGgGUA6NLw09EwE0CqkOc4q9oUmW1yo/edit?usp=sharing"",""อุตรดิตถ์!J74"")"),2)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IFERROR(__xludf.DUMMYFUNCTION("IMPORTRANGE(""https://docs.google.com/spreadsheets/d/11923uPwbBZFjjGgGUA6NLw09EwE0CqkOc4q9oUmW1yo/edit?usp=sharing"",""อุตรดิตถ์!J85"")"),102)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IFERROR(__xludf.DUMMYFUNCTION("IMPORTRANGE(""https://docs.google.com/spreadsheets/d/11923uPwbBZFjjGgGUA6NLw09EwE0CqkOc4q9oUmW1yo/edit?usp=sharing"",""อุตรดิตถ์!I89"")"),3)</f>
        <v>3</v>
      </c>
      <c r="J164" s="283">
        <f ca="1">IFERROR(__xludf.DUMMYFUNCTION("IMPORTRANGE(""https://docs.google.com/spreadsheets/d/11923uPwbBZFjjGgGUA6NLw09EwE0CqkOc4q9oUmW1yo/edit?usp=sharing"",""อุตรดิตถ์!J89"")"),3)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IFERROR(__xludf.DUMMYFUNCTION("IMPORTRANGE(""https://docs.google.com/spreadsheets/d/11923uPwbBZFjjGgGUA6NLw09EwE0CqkOc4q9oUmW1yo/edit?usp=sharing"",""อุตรดิตถ์!I101"")"),1)</f>
        <v>1</v>
      </c>
      <c r="J176" s="283">
        <f ca="1">IFERROR(__xludf.DUMMYFUNCTION("IMPORTRANGE(""https://docs.google.com/spreadsheets/d/11923uPwbBZFjjGgGUA6NLw09EwE0CqkOc4q9oUmW1yo/edit?usp=sharing"",""อุตรดิตถ์!J101"")"),1)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3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IFERROR(__xludf.DUMMYFUNCTION("IMPORTRANGE(""https://docs.google.com/spreadsheets/d/11923uPwbBZFjjGgGUA6NLw09EwE0CqkOc4q9oUmW1yo/edit?usp=sharing"",""อุตรดิตถ์!J113"")"),0)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IFERROR(__xludf.DUMMYFUNCTION("IMPORTRANGE(""https://docs.google.com/spreadsheets/d/11923uPwbBZFjjGgGUA6NLw09EwE0CqkOc4q9oUmW1yo/edit?usp=sharing"",""อุตรดิตถ์!I114"")"),30000)</f>
        <v>30000</v>
      </c>
      <c r="J189" s="283">
        <f ca="1">IFERROR(__xludf.DUMMYFUNCTION("IMPORTRANGE(""https://docs.google.com/spreadsheets/d/11923uPwbBZFjjGgGUA6NLw09EwE0CqkOc4q9oUmW1yo/edit?usp=sharing"",""อุตรดิตถ์!J114"")"),0)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IFERROR(__xludf.DUMMYFUNCTION("IMPORTRANGE(""https://docs.google.com/spreadsheets/d/11923uPwbBZFjjGgGUA6NLw09EwE0CqkOc4q9oUmW1yo/edit?usp=sharing"",""อุตรดิตถ์!J128"")"),0)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IFERROR(__xludf.DUMMYFUNCTION("IMPORTRANGE(""https://docs.google.com/spreadsheets/d/11923uPwbBZFjjGgGUA6NLw09EwE0CqkOc4q9oUmW1yo/edit?usp=sharing"",""อุตรดิตถ์!I129"")"),0)</f>
        <v>0</v>
      </c>
      <c r="J204" s="283">
        <f ca="1">IFERROR(__xludf.DUMMYFUNCTION("IMPORTRANGE(""https://docs.google.com/spreadsheets/d/11923uPwbBZFjjGgGUA6NLw09EwE0CqkOc4q9oUmW1yo/edit?usp=sharing"",""อุตรดิตถ์!J129"")"),0)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IFERROR(__xludf.DUMMYFUNCTION("IMPORTRANGE(""https://docs.google.com/spreadsheets/d/11923uPwbBZFjjGgGUA6NLw09EwE0CqkOc4q9oUmW1yo/edit?usp=sharing"",""อุตรดิตถ์!J143"")"),0)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IFERROR(__xludf.DUMMYFUNCTION("IMPORTRANGE(""https://docs.google.com/spreadsheets/d/11923uPwbBZFjjGgGUA6NLw09EwE0CqkOc4q9oUmW1yo/edit?usp=sharing"",""อุตรดิตถ์!I144"")"),15)</f>
        <v>15</v>
      </c>
      <c r="J219" s="266">
        <f ca="1">IFERROR(__xludf.DUMMYFUNCTION("IMPORTRANGE(""https://docs.google.com/spreadsheets/d/11923uPwbBZFjjGgGUA6NLw09EwE0CqkOc4q9oUmW1yo/edit?usp=sharing"",""อุตรดิตถ์!J144"")"),15)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IFERROR(__xludf.DUMMYFUNCTION("IMPORTRANGE(""https://docs.google.com/spreadsheets/d/11923uPwbBZFjjGgGUA6NLw09EwE0CqkOc4q9oUmW1yo/edit?usp=sharing"",""อุตรดิตถ์!I149"")"),15)</f>
        <v>15</v>
      </c>
      <c r="J229" s="266">
        <f ca="1">IFERROR(__xludf.DUMMYFUNCTION("IMPORTRANGE(""https://docs.google.com/spreadsheets/d/11923uPwbBZFjjGgGUA6NLw09EwE0CqkOc4q9oUmW1yo/edit?usp=sharing"",""อุตรดิตถ์!J149"")"),15)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IFERROR(__xludf.DUMMYFUNCTION("IMPORTRANGE(""https://docs.google.com/spreadsheets/d/11923uPwbBZFjjGgGUA6NLw09EwE0CqkOc4q9oUmW1yo/edit?usp=sharing"",""อุตรดิตถ์!I158"")"),0)</f>
        <v>0</v>
      </c>
      <c r="J238" s="266">
        <f ca="1">IFERROR(__xludf.DUMMYFUNCTION("IMPORTRANGE(""https://docs.google.com/spreadsheets/d/11923uPwbBZFjjGgGUA6NLw09EwE0CqkOc4q9oUmW1yo/edit?usp=sharing"",""อุตรดิตถ์!J158"")"),0)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IFERROR(__xludf.DUMMYFUNCTION("IMPORTRANGE(""https://docs.google.com/spreadsheets/d/11923uPwbBZFjjGgGUA6NLw09EwE0CqkOc4q9oUmW1yo/edit?usp=sharing"",""อุตรดิตถ์!J166"")"),0)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IFERROR(__xludf.DUMMYFUNCTION("IMPORTRANGE(""https://docs.google.com/spreadsheets/d/11923uPwbBZFjjGgGUA6NLw09EwE0CqkOc4q9oUmW1yo/edit?usp=sharing"",""อุตรดิตถ์!I169"")"),20)</f>
        <v>20</v>
      </c>
      <c r="J249" s="315">
        <f ca="1">IFERROR(__xludf.DUMMYFUNCTION("IMPORTRANGE(""https://docs.google.com/spreadsheets/d/11923uPwbBZFjjGgGUA6NLw09EwE0CqkOc4q9oUmW1yo/edit?usp=sharing"",""อุตรดิตถ์!J169"")"),20)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102673.76</v>
      </c>
      <c r="O250" s="151">
        <f t="shared" ref="O250:O252" ca="1" si="78">IF(L250&gt;0,N250*100/L250,0)</f>
        <v>50.478741396263523</v>
      </c>
      <c r="P250" s="151">
        <f t="shared" ref="P250:P252" ca="1" si="79">IF(M250&gt;0,N250*100/M250,0)</f>
        <v>72.818269503546105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102673.76</v>
      </c>
      <c r="O252" s="156">
        <f t="shared" ca="1" si="78"/>
        <v>50.478741396263523</v>
      </c>
      <c r="P252" s="156">
        <f t="shared" ca="1" si="79"/>
        <v>72.818269503546105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IFERROR(__xludf.DUMMYFUNCTION("IMPORTRANGE(""https://docs.google.com/spreadsheets/d/1Yj_ptqi66GCucihVvJfMjLAmec39IyEx_6qawtMGysU/edit?usp=sharing"",""สบก!CC35"")"),102673.76)</f>
        <v>102673.76</v>
      </c>
      <c r="O254" s="168">
        <f ca="1">IF(L254&gt;0,N254*100/L254,0)</f>
        <v>50.478741396263523</v>
      </c>
      <c r="P254" s="168">
        <f ca="1">IF(M254&gt;0,N254*100/M254,0)</f>
        <v>72.818269503546105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IFERROR(__xludf.DUMMYFUNCTION("IMPORTRANGE(""https://docs.google.com/spreadsheets/d/11923uPwbBZFjjGgGUA6NLw09EwE0CqkOc4q9oUmW1yo/edit?usp=sharing"",""อุตรดิตถ์!J184"")"),0)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IFERROR(__xludf.DUMMYFUNCTION("IMPORTRANGE(""https://docs.google.com/spreadsheets/d/11923uPwbBZFjjGgGUA6NLw09EwE0CqkOc4q9oUmW1yo/edit?usp=sharing"",""อุตรดิตถ์!I185"")"),0)</f>
        <v>0</v>
      </c>
      <c r="J270" s="315">
        <f ca="1">IFERROR(__xludf.DUMMYFUNCTION("IMPORTRANGE(""https://docs.google.com/spreadsheets/d/11923uPwbBZFjjGgGUA6NLw09EwE0CqkOc4q9oUmW1yo/edit?usp=sharing"",""อุตรดิตถ์!J185"")"),0)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IFERROR(__xludf.DUMMYFUNCTION("IMPORTRANGE(""https://docs.google.com/spreadsheets/d/11923uPwbBZFjjGgGUA6NLw09EwE0CqkOc4q9oUmW1yo/edit?usp=sharing"",""อุตรดิตถ์!I199"")"),0)</f>
        <v>0</v>
      </c>
      <c r="J289" s="315">
        <f ca="1">IFERROR(__xludf.DUMMYFUNCTION("IMPORTRANGE(""https://docs.google.com/spreadsheets/d/11923uPwbBZFjjGgGUA6NLw09EwE0CqkOc4q9oUmW1yo/edit?usp=sharing"",""อุตรดิตถ์!J199"")"),0)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IFERROR(__xludf.DUMMYFUNCTION("IMPORTRANGE(""https://docs.google.com/spreadsheets/d/11923uPwbBZFjjGgGUA6NLw09EwE0CqkOc4q9oUmW1yo/edit?usp=sharing"",""อุตรดิตถ์!J213"")"),0)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IFERROR(__xludf.DUMMYFUNCTION("IMPORTRANGE(""https://docs.google.com/spreadsheets/d/11923uPwbBZFjjGgGUA6NLw09EwE0CqkOc4q9oUmW1yo/edit?usp=sharing"",""อุตรดิตถ์!I214"")"),0)</f>
        <v>0</v>
      </c>
      <c r="J309" s="332">
        <f ca="1">IFERROR(__xludf.DUMMYFUNCTION("IMPORTRANGE(""https://docs.google.com/spreadsheets/d/11923uPwbBZFjjGgGUA6NLw09EwE0CqkOc4q9oUmW1yo/edit?usp=sharing"",""อุตรดิตถ์!J214"")"),0)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IFERROR(__xludf.DUMMYFUNCTION("IMPORTRANGE(""https://docs.google.com/spreadsheets/d/11923uPwbBZFjjGgGUA6NLw09EwE0CqkOc4q9oUmW1yo/edit?usp=sharing"",""อุตรดิตถ์!J226"")"),0)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IFERROR(__xludf.DUMMYFUNCTION("IMPORTRANGE(""https://docs.google.com/spreadsheets/d/11923uPwbBZFjjGgGUA6NLw09EwE0CqkOc4q9oUmW1yo/edit?usp=sharing"",""อุตรดิตถ์!I228"")"),170)</f>
        <v>170</v>
      </c>
      <c r="J328" s="338">
        <f ca="1">IFERROR(__xludf.DUMMYFUNCTION("IMPORTRANGE(""https://docs.google.com/spreadsheets/d/11923uPwbBZFjjGgGUA6NLw09EwE0CqkOc4q9oUmW1yo/edit?usp=sharing"",""อุตรดิตถ์!J228"")"),111)</f>
        <v>111</v>
      </c>
      <c r="K328" s="316">
        <f ca="1">IF(I328&gt;0,J328*100/I328,0)</f>
        <v>65.294117647058826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906300</v>
      </c>
      <c r="M329" s="152">
        <f t="shared" ca="1" si="98"/>
        <v>658250</v>
      </c>
      <c r="N329" s="152">
        <f t="shared" ca="1" si="98"/>
        <v>401576</v>
      </c>
      <c r="O329" s="151">
        <f t="shared" ref="O329:O331" ca="1" si="99">IF(L329&gt;0,N329*100/L329,0)</f>
        <v>44.309389826768175</v>
      </c>
      <c r="P329" s="151">
        <f t="shared" ref="P329:P331" ca="1" si="100">IF(M329&gt;0,N329*100/M329,0)</f>
        <v>61.00660843144702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906300</v>
      </c>
      <c r="M331" s="88">
        <f t="shared" ca="1" si="102"/>
        <v>658250</v>
      </c>
      <c r="N331" s="88">
        <f t="shared" ca="1" si="102"/>
        <v>401576</v>
      </c>
      <c r="O331" s="156">
        <f t="shared" ca="1" si="99"/>
        <v>44.309389826768175</v>
      </c>
      <c r="P331" s="156">
        <f t="shared" ca="1" si="100"/>
        <v>61.00660843144702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906300</v>
      </c>
      <c r="M333" s="167">
        <f ca="1">IFERROR(__xludf.DUMMYFUNCTION("IMPORTRANGE(""https://docs.google.com/spreadsheets/d/1Yj_ptqi66GCucihVvJfMjLAmec39IyEx_6qawtMGysU/edit?usp=sharing"",""สบก!DL35"")"),658250)</f>
        <v>658250</v>
      </c>
      <c r="N333" s="168">
        <f ca="1">IFERROR(__xludf.DUMMYFUNCTION("IMPORTRANGE(""https://docs.google.com/spreadsheets/d/1Yj_ptqi66GCucihVvJfMjLAmec39IyEx_6qawtMGysU/edit?usp=sharing"",""สบก!DM35"")"),401576)</f>
        <v>401576</v>
      </c>
      <c r="O333" s="168">
        <f ca="1">IF(L333&gt;0,N333*100/L333,0)</f>
        <v>44.309389826768175</v>
      </c>
      <c r="P333" s="168">
        <f ca="1">IF(M333&gt;0,N333*100/M333,0)</f>
        <v>61.00660843144702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IFERROR(__xludf.DUMMYFUNCTION("IMPORTRANGE(""https://docs.google.com/spreadsheets/d/1Yj_ptqi66GCucihVvJfMjLAmec39IyEx_6qawtMGysU/edit?usp=sharing"",""สบก!DI35"")"),292300)</f>
        <v>292300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IFERROR(__xludf.DUMMYFUNCTION("IMPORTRANGE(""https://docs.google.com/spreadsheets/d/11923uPwbBZFjjGgGUA6NLw09EwE0CqkOc4q9oUmW1yo/edit?usp=sharing"",""อุตรดิตถ์!J234"")"),41)</f>
        <v>41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IFERROR(__xludf.DUMMYFUNCTION("IMPORTRANGE(""https://docs.google.com/spreadsheets/d/11923uPwbBZFjjGgGUA6NLw09EwE0CqkOc4q9oUmW1yo/edit?usp=sharing"",""อุตรดิตถ์!J235"")"),198.6)</f>
        <v>198.6</v>
      </c>
      <c r="K340" s="341">
        <f t="shared" ca="1" si="103"/>
        <v>24.824999999999999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IFERROR(__xludf.DUMMYFUNCTION("IMPORTRANGE(""https://docs.google.com/spreadsheets/d/11923uPwbBZFjjGgGUA6NLw09EwE0CqkOc4q9oUmW1yo/edit?usp=sharing"",""อุตรดิตถ์!I236"")"),170)</f>
        <v>170</v>
      </c>
      <c r="J341" s="187">
        <f ca="1">IFERROR(__xludf.DUMMYFUNCTION("IMPORTRANGE(""https://docs.google.com/spreadsheets/d/11923uPwbBZFjjGgGUA6NLw09EwE0CqkOc4q9oUmW1yo/edit?usp=sharing"",""อุตรดิตถ์!J236"")"),135)</f>
        <v>135</v>
      </c>
      <c r="K341" s="341">
        <f t="shared" ca="1" si="103"/>
        <v>79.411764705882348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IFERROR(__xludf.DUMMYFUNCTION("IMPORTRANGE(""https://docs.google.com/spreadsheets/d/11923uPwbBZFjjGgGUA6NLw09EwE0CqkOc4q9oUmW1yo/edit?usp=sharing"",""อุตรดิตถ์!J237"")"),1355.05)</f>
        <v>1355.05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IFERROR(__xludf.DUMMYFUNCTION("IMPORTRANGE(""https://docs.google.com/spreadsheets/d/11923uPwbBZFjjGgGUA6NLw09EwE0CqkOc4q9oUmW1yo/edit?usp=sharing"",""อุตรดิตถ์!I238"")"),170)</f>
        <v>170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IFERROR(__xludf.DUMMYFUNCTION("IMPORTRANGE(""https://docs.google.com/spreadsheets/d/11923uPwbBZFjjGgGUA6NLw09EwE0CqkOc4q9oUmW1yo/edit?usp=sharing"",""อุตรดิตถ์!I240"")"),170)</f>
        <v>170</v>
      </c>
      <c r="J345" s="187">
        <f ca="1">IFERROR(__xludf.DUMMYFUNCTION("IMPORTRANGE(""https://docs.google.com/spreadsheets/d/11923uPwbBZFjjGgGUA6NLw09EwE0CqkOc4q9oUmW1yo/edit?usp=sharing"",""อุตรดิตถ์!J240"")"),111)</f>
        <v>111</v>
      </c>
      <c r="K345" s="341">
        <f t="shared" ca="1" si="103"/>
        <v>65.294117647058826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IFERROR(__xludf.DUMMYFUNCTION("IMPORTRANGE(""https://docs.google.com/spreadsheets/d/11923uPwbBZFjjGgGUA6NLw09EwE0CqkOc4q9oUmW1yo/edit?usp=sharing"",""อุตรดิตถ์!J241"")"),1175.56)</f>
        <v>1175.56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IFERROR(__xludf.DUMMYFUNCTION("IMPORTRANGE(""https://docs.google.com/spreadsheets/d/11923uPwbBZFjjGgGUA6NLw09EwE0CqkOc4q9oUmW1yo/edit?usp=sharing"",""อุตรดิตถ์!L242"")"),2205927)</f>
        <v>2205927</v>
      </c>
      <c r="M347" s="357"/>
      <c r="N347" s="357">
        <f ca="1">IFERROR(__xludf.DUMMYFUNCTION("IMPORTRANGE(""https://docs.google.com/spreadsheets/d/11923uPwbBZFjjGgGUA6NLw09EwE0CqkOc4q9oUmW1yo/edit?usp=sharing"",""อุตรดิตถ์!M242"")"),892228.6)</f>
        <v>892228.6</v>
      </c>
      <c r="O347" s="357">
        <f ca="1">+IF(L347&gt;0,N347*100/L347,0)</f>
        <v>40.446877888524867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IFERROR(__xludf.DUMMYFUNCTION("IMPORTRANGE(""https://docs.google.com/spreadsheets/d/11923uPwbBZFjjGgGUA6NLw09EwE0CqkOc4q9oUmW1yo/edit?usp=sharing"",""อุตรดิตถ์!J244"")"),10)</f>
        <v>10</v>
      </c>
      <c r="K349" s="371">
        <f t="shared" ref="K349:K350" ca="1" si="104">IF(I349&gt;0,J349*100/I349,0)</f>
        <v>33.333333333333336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IFERROR(__xludf.DUMMYFUNCTION("IMPORTRANGE(""https://docs.google.com/spreadsheets/d/11923uPwbBZFjjGgGUA6NLw09EwE0CqkOc4q9oUmW1yo/edit?usp=sharing"",""อุตรดิตถ์!M244"")"),117990.1)</f>
        <v>117990.1</v>
      </c>
      <c r="O349" s="372">
        <f ca="1">+IF(L349&gt;0,N349*100/L349,0)</f>
        <v>45.77517846058349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IFERROR(__xludf.DUMMYFUNCTION("IMPORTRANGE(""https://docs.google.com/spreadsheets/d/11923uPwbBZFjjGgGUA6NLw09EwE0CqkOc4q9oUmW1yo/edit?usp=sharing"",""อุตรดิตถ์!M247"")"),117990.1)</f>
        <v>117990.1</v>
      </c>
      <c r="O352" s="165">
        <f t="shared" ca="1" si="105"/>
        <v>45.77517846058349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IFERROR(__xludf.DUMMYFUNCTION("IMPORTRANGE(""https://docs.google.com/spreadsheets/d/11923uPwbBZFjjGgGUA6NLw09EwE0CqkOc4q9oUmW1yo/edit?usp=sharing"",""อุตรดิตถ์!M249"")"),117990.1)</f>
        <v>117990.1</v>
      </c>
      <c r="O354" s="168">
        <f t="shared" ca="1" si="105"/>
        <v>45.77517846058349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IFERROR(__xludf.DUMMYFUNCTION("IMPORTRANGE(""https://docs.google.com/spreadsheets/d/11923uPwbBZFjjGgGUA6NLw09EwE0CqkOc4q9oUmW1yo/edit?usp=sharing"",""อุตรดิตถ์!M252"")"),41635)</f>
        <v>41635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IFERROR(__xludf.DUMMYFUNCTION("IMPORTRANGE(""https://docs.google.com/spreadsheets/d/11923uPwbBZFjjGgGUA6NLw09EwE0CqkOc4q9oUmW1yo/edit?usp=sharing"",""อุตรดิตถ์!M253"")"),9935.1)</f>
        <v>9935.1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IFERROR(__xludf.DUMMYFUNCTION("IMPORTRANGE(""https://docs.google.com/spreadsheets/d/11923uPwbBZFjjGgGUA6NLw09EwE0CqkOc4q9oUmW1yo/edit?usp=sharing"",""อุตรดิตถ์!J270"")"),10)</f>
        <v>10</v>
      </c>
      <c r="K375" s="163">
        <f t="shared" ref="K375:K377" ca="1" si="107">IF(I375&gt;0,J375*100/I375,0)</f>
        <v>33.333333333333336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IFERROR(__xludf.DUMMYFUNCTION("IMPORTRANGE(""https://docs.google.com/spreadsheets/d/11923uPwbBZFjjGgGUA6NLw09EwE0CqkOc4q9oUmW1yo/edit?usp=sharing"",""อุตรดิตถ์!M275"")"),261454.8)</f>
        <v>261454.8</v>
      </c>
      <c r="O380" s="372">
        <f ca="1">+IF(L380&gt;0,N380*100/L380,0)</f>
        <v>25.420487691051218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IFERROR(__xludf.DUMMYFUNCTION("IMPORTRANGE(""https://docs.google.com/spreadsheets/d/11923uPwbBZFjjGgGUA6NLw09EwE0CqkOc4q9oUmW1yo/edit?usp=sharing"",""อุตรดิตถ์!M278"")"),261454.8)</f>
        <v>261454.8</v>
      </c>
      <c r="O383" s="165">
        <f t="shared" ca="1" si="109"/>
        <v>25.420487691051218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IFERROR(__xludf.DUMMYFUNCTION("IMPORTRANGE(""https://docs.google.com/spreadsheets/d/11923uPwbBZFjjGgGUA6NLw09EwE0CqkOc4q9oUmW1yo/edit?usp=sharing"",""อุตรดิตถ์!M280"")"),261454.8)</f>
        <v>261454.8</v>
      </c>
      <c r="O385" s="168">
        <f t="shared" ca="1" si="109"/>
        <v>25.420487691051218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IFERROR(__xludf.DUMMYFUNCTION("IMPORTRANGE(""https://docs.google.com/spreadsheets/d/11923uPwbBZFjjGgGUA6NLw09EwE0CqkOc4q9oUmW1yo/edit?usp=sharing"",""อุตรดิตถ์!M281"")"),190055)</f>
        <v>190055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IFERROR(__xludf.DUMMYFUNCTION("IMPORTRANGE(""https://docs.google.com/spreadsheets/d/11923uPwbBZFjjGgGUA6NLw09EwE0CqkOc4q9oUmW1yo/edit?usp=sharing"",""อุตรดิตถ์!M283"")"),47685)</f>
        <v>47685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IFERROR(__xludf.DUMMYFUNCTION("IMPORTRANGE(""https://docs.google.com/spreadsheets/d/11923uPwbBZFjjGgGUA6NLw09EwE0CqkOc4q9oUmW1yo/edit?usp=sharing"",""อุตรดิตถ์!M284"")"),23714.8)</f>
        <v>23714.799999999999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IFERROR(__xludf.DUMMYFUNCTION("IMPORTRANGE(""https://docs.google.com/spreadsheets/d/11923uPwbBZFjjGgGUA6NLw09EwE0CqkOc4q9oUmW1yo/edit?usp=sharing"",""อุตรดิตถ์!M296"")"),117175)</f>
        <v>117175</v>
      </c>
      <c r="O401" s="372">
        <f ca="1">+IF(L401&gt;0,N401*100/L401,0)</f>
        <v>73.25726789621757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IFERROR(__xludf.DUMMYFUNCTION("IMPORTRANGE(""https://docs.google.com/spreadsheets/d/11923uPwbBZFjjGgGUA6NLw09EwE0CqkOc4q9oUmW1yo/edit?usp=sharing"",""อุตรดิตถ์!M299"")"),117175)</f>
        <v>117175</v>
      </c>
      <c r="O404" s="168">
        <f t="shared" ca="1" si="112"/>
        <v>73.25726789621757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IFERROR(__xludf.DUMMYFUNCTION("IMPORTRANGE(""https://docs.google.com/spreadsheets/d/11923uPwbBZFjjGgGUA6NLw09EwE0CqkOc4q9oUmW1yo/edit?usp=sharing"",""อุตรดิตถ์!M301"")"),117175)</f>
        <v>117175</v>
      </c>
      <c r="O406" s="168">
        <f t="shared" ca="1" si="112"/>
        <v>73.25726789621757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IFERROR(__xludf.DUMMYFUNCTION("IMPORTRANGE(""https://docs.google.com/spreadsheets/d/11923uPwbBZFjjGgGUA6NLw09EwE0CqkOc4q9oUmW1yo/edit?usp=sharing"",""อุตรดิตถ์!M303"")"),20035)</f>
        <v>20035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IFERROR(__xludf.DUMMYFUNCTION("IMPORTRANGE(""https://docs.google.com/spreadsheets/d/11923uPwbBZFjjGgGUA6NLw09EwE0CqkOc4q9oUmW1yo/edit?usp=sharing"",""อุตรดิตถ์!M305"")"),8384)</f>
        <v>8384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IFERROR(__xludf.DUMMYFUNCTION("IMPORTRANGE(""https://docs.google.com/spreadsheets/d/11923uPwbBZFjjGgGUA6NLw09EwE0CqkOc4q9oUmW1yo/edit?usp=sharing"",""อุตรดิตถ์!J327"")"),11)</f>
        <v>11</v>
      </c>
      <c r="K432" s="163">
        <f t="shared" ca="1" si="113"/>
        <v>44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IFERROR(__xludf.DUMMYFUNCTION("IMPORTRANGE(""https://docs.google.com/spreadsheets/d/11923uPwbBZFjjGgGUA6NLw09EwE0CqkOc4q9oUmW1yo/edit?usp=sharing"",""อุตรดิตถ์!M330"")"),51995)</f>
        <v>51995</v>
      </c>
      <c r="O435" s="411">
        <f t="shared" ref="O435:O439" ca="1" si="114">+IF(L435&gt;0,N435*100/L435,0)</f>
        <v>51.994999999999997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IFERROR(__xludf.DUMMYFUNCTION("IMPORTRANGE(""https://docs.google.com/spreadsheets/d/11923uPwbBZFjjGgGUA6NLw09EwE0CqkOc4q9oUmW1yo/edit?usp=sharing"",""อุตรดิตถ์!M332"")"),51995)</f>
        <v>51995</v>
      </c>
      <c r="O437" s="168">
        <f t="shared" ca="1" si="114"/>
        <v>51.994999999999997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IFERROR(__xludf.DUMMYFUNCTION("IMPORTRANGE(""https://docs.google.com/spreadsheets/d/11923uPwbBZFjjGgGUA6NLw09EwE0CqkOc4q9oUmW1yo/edit?usp=sharing"",""อุตรดิตถ์!M334"")"),51995)</f>
        <v>51995</v>
      </c>
      <c r="O439" s="168">
        <f t="shared" ca="1" si="114"/>
        <v>51.994999999999997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IFERROR(__xludf.DUMMYFUNCTION("IMPORTRANGE(""https://docs.google.com/spreadsheets/d/11923uPwbBZFjjGgGUA6NLw09EwE0CqkOc4q9oUmW1yo/edit?usp=sharing"",""อุตรดิตถ์!M335"")"),30176)</f>
        <v>30176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IFERROR(__xludf.DUMMYFUNCTION("IMPORTRANGE(""https://docs.google.com/spreadsheets/d/11923uPwbBZFjjGgGUA6NLw09EwE0CqkOc4q9oUmW1yo/edit?usp=sharing"",""อุตรดิตถ์!M338"")"),21819)</f>
        <v>21819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IFERROR(__xludf.DUMMYFUNCTION("IMPORTRANGE(""https://docs.google.com/spreadsheets/d/11923uPwbBZFjjGgGUA6NLw09EwE0CqkOc4q9oUmW1yo/edit?usp=sharing"",""อุตรดิตถ์!L350"")"),191927)</f>
        <v>191927</v>
      </c>
      <c r="M455" s="372"/>
      <c r="N455" s="372">
        <f ca="1">IFERROR(__xludf.DUMMYFUNCTION("IMPORTRANGE(""https://docs.google.com/spreadsheets/d/11923uPwbBZFjjGgGUA6NLw09EwE0CqkOc4q9oUmW1yo/edit?usp=sharing"",""อุตรดิตถ์!M350"")"),41034.5)</f>
        <v>41034.5</v>
      </c>
      <c r="O455" s="372">
        <f t="shared" ref="O455:O459" ca="1" si="116">+IF(L455&gt;0,N455*100/L455,0)</f>
        <v>21.380264371349522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IFERROR(__xludf.DUMMYFUNCTION("IMPORTRANGE(""https://docs.google.com/spreadsheets/d/11923uPwbBZFjjGgGUA6NLw09EwE0CqkOc4q9oUmW1yo/edit?usp=sharing"",""อุตรดิตถ์!L352"")"),191927)</f>
        <v>191927</v>
      </c>
      <c r="M457" s="165"/>
      <c r="N457" s="168">
        <f ca="1">IFERROR(__xludf.DUMMYFUNCTION("IMPORTRANGE(""https://docs.google.com/spreadsheets/d/11923uPwbBZFjjGgGUA6NLw09EwE0CqkOc4q9oUmW1yo/edit?usp=sharing"",""อุตรดิตถ์!M352"")"),41034.5)</f>
        <v>41034.5</v>
      </c>
      <c r="O457" s="168">
        <f t="shared" ca="1" si="116"/>
        <v>21.380264371349522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IFERROR(__xludf.DUMMYFUNCTION("IMPORTRANGE(""https://docs.google.com/spreadsheets/d/11923uPwbBZFjjGgGUA6NLw09EwE0CqkOc4q9oUmW1yo/edit?usp=sharing"",""อุตรดิตถ์!L354"")"),191927)</f>
        <v>191927</v>
      </c>
      <c r="M459" s="168"/>
      <c r="N459" s="168">
        <f ca="1">IFERROR(__xludf.DUMMYFUNCTION("IMPORTRANGE(""https://docs.google.com/spreadsheets/d/11923uPwbBZFjjGgGUA6NLw09EwE0CqkOc4q9oUmW1yo/edit?usp=sharing"",""อุตรดิตถ์!M354"")"),41034.5)</f>
        <v>41034.5</v>
      </c>
      <c r="O459" s="168">
        <f t="shared" ca="1" si="116"/>
        <v>21.380264371349522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IFERROR(__xludf.DUMMYFUNCTION("IMPORTRANGE(""https://docs.google.com/spreadsheets/d/11923uPwbBZFjjGgGUA6NLw09EwE0CqkOc4q9oUmW1yo/edit?usp=sharing"",""อุตรดิตถ์!M358"")"),41034.5)</f>
        <v>41034.5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IFERROR(__xludf.DUMMYFUNCTION("IMPORTRANGE(""https://docs.google.com/spreadsheets/d/11923uPwbBZFjjGgGUA6NLw09EwE0CqkOc4q9oUmW1yo/edit?usp=sharing"",""อุตรดิตถ์!I359"")"),27138)</f>
        <v>27138</v>
      </c>
      <c r="J464" s="266">
        <f ca="1">IFERROR(__xludf.DUMMYFUNCTION("IMPORTRANGE(""https://docs.google.com/spreadsheets/d/11923uPwbBZFjjGgGUA6NLw09EwE0CqkOc4q9oUmW1yo/edit?usp=sharing"",""อุตรดิตถ์!J359"")"),0)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IFERROR(__xludf.DUMMYFUNCTION("IMPORTRANGE(""https://docs.google.com/spreadsheets/d/11923uPwbBZFjjGgGUA6NLw09EwE0CqkOc4q9oUmW1yo/edit?usp=sharing"",""อุตรดิตถ์!I411"")"),0)</f>
        <v>0</v>
      </c>
      <c r="J516" s="266">
        <f ca="1">IFERROR(__xludf.DUMMYFUNCTION("IMPORTRANGE(""https://docs.google.com/spreadsheets/d/11923uPwbBZFjjGgGUA6NLw09EwE0CqkOc4q9oUmW1yo/edit?usp=sharing"",""อุตรดิตถ์!J411"")"),0)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IFERROR(__xludf.DUMMYFUNCTION("IMPORTRANGE(""https://docs.google.com/spreadsheets/d/11923uPwbBZFjjGgGUA6NLw09EwE0CqkOc4q9oUmW1yo/edit?usp=sharing"",""อุตรดิตถ์!I412"")"),0)</f>
        <v>0</v>
      </c>
      <c r="J517" s="283">
        <f ca="1">IFERROR(__xludf.DUMMYFUNCTION("IMPORTRANGE(""https://docs.google.com/spreadsheets/d/11923uPwbBZFjjGgGUA6NLw09EwE0CqkOc4q9oUmW1yo/edit?usp=sharing"",""อุตรดิตถ์!J412"")"),0)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IFERROR(__xludf.DUMMYFUNCTION("IMPORTRANGE(""https://docs.google.com/spreadsheets/d/11923uPwbBZFjjGgGUA6NLw09EwE0CqkOc4q9oUmW1yo/edit?usp=sharing"",""อุตรดิตถ์!I413"")"),0)</f>
        <v>0</v>
      </c>
      <c r="J518" s="283">
        <f ca="1">IFERROR(__xludf.DUMMYFUNCTION("IMPORTRANGE(""https://docs.google.com/spreadsheets/d/11923uPwbBZFjjGgGUA6NLw09EwE0CqkOc4q9oUmW1yo/edit?usp=sharing"",""อุตรดิตถ์!J413"")"),0)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IFERROR(__xludf.DUMMYFUNCTION("IMPORTRANGE(""https://docs.google.com/spreadsheets/d/11923uPwbBZFjjGgGUA6NLw09EwE0CqkOc4q9oUmW1yo/edit?usp=sharing"",""อุตรดิตถ์!I420"")"),0)</f>
        <v>0</v>
      </c>
      <c r="J525" s="283">
        <f ca="1">IFERROR(__xludf.DUMMYFUNCTION("IMPORTRANGE(""https://docs.google.com/spreadsheets/d/11923uPwbBZFjjGgGUA6NLw09EwE0CqkOc4q9oUmW1yo/edit?usp=sharing"",""อุตรดิตถ์!J420"")"),0)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IFERROR(__xludf.DUMMYFUNCTION("IMPORTRANGE(""https://docs.google.com/spreadsheets/d/11923uPwbBZFjjGgGUA6NLw09EwE0CqkOc4q9oUmW1yo/edit?usp=sharing"",""อุตรดิตถ์!I421"")"),0)</f>
        <v>0</v>
      </c>
      <c r="J526" s="283">
        <f ca="1">IFERROR(__xludf.DUMMYFUNCTION("IMPORTRANGE(""https://docs.google.com/spreadsheets/d/11923uPwbBZFjjGgGUA6NLw09EwE0CqkOc4q9oUmW1yo/edit?usp=sharing"",""อุตรดิตถ์!J421"")"),0)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IFERROR(__xludf.DUMMYFUNCTION("IMPORTRANGE(""https://docs.google.com/spreadsheets/d/11923uPwbBZFjjGgGUA6NLw09EwE0CqkOc4q9oUmW1yo/edit?usp=sharing"",""อุตรดิตถ์!J446"")"),3044)</f>
        <v>3044</v>
      </c>
      <c r="K551" s="410">
        <f ca="1">IF(I551&gt;0,J551*100/I551,0)</f>
        <v>60.88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IFERROR(__xludf.DUMMYFUNCTION("IMPORTRANGE(""https://docs.google.com/spreadsheets/d/11923uPwbBZFjjGgGUA6NLw09EwE0CqkOc4q9oUmW1yo/edit?usp=sharing"",""อุตรดิตถ์!M446"")"),214134.2)</f>
        <v>214134.2</v>
      </c>
      <c r="O551" s="411">
        <f t="shared" ref="O551:O555" ca="1" si="120">+IF(L551&gt;0,N551*100/L551,0)</f>
        <v>71.378066666666669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IFERROR(__xludf.DUMMYFUNCTION("IMPORTRANGE(""https://docs.google.com/spreadsheets/d/11923uPwbBZFjjGgGUA6NLw09EwE0CqkOc4q9oUmW1yo/edit?usp=sharing"",""อุตรดิตถ์!M448"")"),214134.2)</f>
        <v>214134.2</v>
      </c>
      <c r="O553" s="168">
        <f t="shared" ca="1" si="120"/>
        <v>71.378066666666669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IFERROR(__xludf.DUMMYFUNCTION("IMPORTRANGE(""https://docs.google.com/spreadsheets/d/11923uPwbBZFjjGgGUA6NLw09EwE0CqkOc4q9oUmW1yo/edit?usp=sharing"",""อุตรดิตถ์!M450"")"),214134.2)</f>
        <v>214134.2</v>
      </c>
      <c r="O555" s="168">
        <f t="shared" ca="1" si="120"/>
        <v>71.378066666666669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IFERROR(__xludf.DUMMYFUNCTION("IMPORTRANGE(""https://docs.google.com/spreadsheets/d/11923uPwbBZFjjGgGUA6NLw09EwE0CqkOc4q9oUmW1yo/edit?usp=sharing"",""อุตรดิตถ์!M453"")"),42600)</f>
        <v>42600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IFERROR(__xludf.DUMMYFUNCTION("IMPORTRANGE(""https://docs.google.com/spreadsheets/d/11923uPwbBZFjjGgGUA6NLw09EwE0CqkOc4q9oUmW1yo/edit?usp=sharing"",""อุตรดิตถ์!M454"")"),171534.2)</f>
        <v>171534.2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IFERROR(__xludf.DUMMYFUNCTION("IMPORTRANGE(""https://docs.google.com/spreadsheets/d/11923uPwbBZFjjGgGUA6NLw09EwE0CqkOc4q9oUmW1yo/edit?usp=sharing"",""อุตรดิตถ์!J455"")"),3044)</f>
        <v>3044</v>
      </c>
      <c r="K560" s="223">
        <f t="shared" ref="K560:K561" ca="1" si="121">IF(I560&gt;0,J560*100/I560,0)</f>
        <v>60.88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IFERROR(__xludf.DUMMYFUNCTION("IMPORTRANGE(""https://docs.google.com/spreadsheets/d/11923uPwbBZFjjGgGUA6NLw09EwE0CqkOc4q9oUmW1yo/edit?usp=sharing"",""อุตรดิตถ์!J456"")"),440)</f>
        <v>440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IFERROR(__xludf.DUMMYFUNCTION("IMPORTRANGE(""https://docs.google.com/spreadsheets/d/11923uPwbBZFjjGgGUA6NLw09EwE0CqkOc4q9oUmW1yo/edit?usp=sharing"",""อุตรดิตถ์!J459"")"),2025)</f>
        <v>2025</v>
      </c>
      <c r="K564" s="371">
        <f ca="1">IF(I564&gt;0,J564*100/I564,0)</f>
        <v>184.09090909090909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IFERROR(__xludf.DUMMYFUNCTION("IMPORTRANGE(""https://docs.google.com/spreadsheets/d/11923uPwbBZFjjGgGUA6NLw09EwE0CqkOc4q9oUmW1yo/edit?usp=sharing"",""อุตรดิตถ์!M459"")"),63564)</f>
        <v>63564</v>
      </c>
      <c r="O564" s="372">
        <f t="shared" ref="O564:O568" ca="1" si="122">+IF(L564&gt;0,N564*100/L564,0)</f>
        <v>49.940289126335635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IFERROR(__xludf.DUMMYFUNCTION("IMPORTRANGE(""https://docs.google.com/spreadsheets/d/11923uPwbBZFjjGgGUA6NLw09EwE0CqkOc4q9oUmW1yo/edit?usp=sharing"",""อุตรดิตถ์!M461"")"),63564)</f>
        <v>63564</v>
      </c>
      <c r="O566" s="168">
        <f t="shared" ca="1" si="122"/>
        <v>49.940289126335635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IFERROR(__xludf.DUMMYFUNCTION("IMPORTRANGE(""https://docs.google.com/spreadsheets/d/11923uPwbBZFjjGgGUA6NLw09EwE0CqkOc4q9oUmW1yo/edit?usp=sharing"",""อุตรดิตถ์!M463"")"),63564)</f>
        <v>63564</v>
      </c>
      <c r="O568" s="168">
        <f t="shared" ca="1" si="122"/>
        <v>49.940289126335635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IFERROR(__xludf.DUMMYFUNCTION("IMPORTRANGE(""https://docs.google.com/spreadsheets/d/11923uPwbBZFjjGgGUA6NLw09EwE0CqkOc4q9oUmW1yo/edit?usp=sharing"",""อุตรดิตถ์!M466"")"),42568)</f>
        <v>42568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IFERROR(__xludf.DUMMYFUNCTION("IMPORTRANGE(""https://docs.google.com/spreadsheets/d/11923uPwbBZFjjGgGUA6NLw09EwE0CqkOc4q9oUmW1yo/edit?usp=sharing"",""อุตรดิตถ์!M467"")"),20996)</f>
        <v>20996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IFERROR(__xludf.DUMMYFUNCTION("IMPORTRANGE(""https://docs.google.com/spreadsheets/d/11923uPwbBZFjjGgGUA6NLw09EwE0CqkOc4q9oUmW1yo/edit?usp=sharing"",""อุตรดิตถ์!J468"")"),2025)</f>
        <v>2025</v>
      </c>
      <c r="K573" s="201">
        <f ca="1">IF(I573&gt;0,J573*100/I573,0)</f>
        <v>184.09090909090909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IFERROR(__xludf.DUMMYFUNCTION("IMPORTRANGE(""https://docs.google.com/spreadsheets/d/11923uPwbBZFjjGgGUA6NLw09EwE0CqkOc4q9oUmW1yo/edit?usp=sharing"",""อุตรดิตถ์!J471"")"),214)</f>
        <v>214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IFERROR(__xludf.DUMMYFUNCTION("IMPORTRANGE(""https://docs.google.com/spreadsheets/d/11923uPwbBZFjjGgGUA6NLw09EwE0CqkOc4q9oUmW1yo/edit?usp=sharing"",""อุตรดิตถ์!J472"")"),1370)</f>
        <v>1370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IFERROR(__xludf.DUMMYFUNCTION("IMPORTRANGE(""https://docs.google.com/spreadsheets/d/11923uPwbBZFjjGgGUA6NLw09EwE0CqkOc4q9oUmW1yo/edit?usp=sharing"",""อุตรดิตถ์!J474"")"),441)</f>
        <v>441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0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40">
        <f ca="1">IFERROR(__xludf.DUMMYFUNCTION("IMPORTRANGE(""https://docs.google.com/spreadsheets/d/11923uPwbBZFjjGgGUA6NLw09EwE0CqkOc4q9oUmW1yo/edit?usp=sharing"",""อุตรดิตถ์!J523"")"),8230579)</f>
        <v>8230579</v>
      </c>
      <c r="K628" s="341">
        <f t="shared" ref="K628:K635" ca="1" si="129">IF(I628&gt;0,J628*100/I628,0)</f>
        <v>39.701041873454507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IFERROR(__xludf.DUMMYFUNCTION("IMPORTRANGE(""https://docs.google.com/spreadsheets/d/11923uPwbBZFjjGgGUA6NLw09EwE0CqkOc4q9oUmW1yo/edit?usp=sharing"",""อุตรดิตถ์!I524"")"),842)</f>
        <v>842</v>
      </c>
      <c r="J629" s="340">
        <f ca="1">IFERROR(__xludf.DUMMYFUNCTION("IMPORTRANGE(""https://docs.google.com/spreadsheets/d/11923uPwbBZFjjGgGUA6NLw09EwE0CqkOc4q9oUmW1yo/edit?usp=sharing"",""อุตรดิตถ์!J524"")"),588)</f>
        <v>588</v>
      </c>
      <c r="K629" s="341">
        <f t="shared" ca="1" si="129"/>
        <v>69.833729216152022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40">
        <f ca="1">IFERROR(__xludf.DUMMYFUNCTION("IMPORTRANGE(""https://docs.google.com/spreadsheets/d/11923uPwbBZFjjGgGUA6NLw09EwE0CqkOc4q9oUmW1yo/edit?usp=sharing"",""อุตรดิตถ์!J525"")"),1598304.28)</f>
        <v>1598304.28</v>
      </c>
      <c r="K630" s="341">
        <f t="shared" ca="1" si="129"/>
        <v>8.2709775759179145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IFERROR(__xludf.DUMMYFUNCTION("IMPORTRANGE(""https://docs.google.com/spreadsheets/d/11923uPwbBZFjjGgGUA6NLw09EwE0CqkOc4q9oUmW1yo/edit?usp=sharing"",""อุตรดิตถ์!I526"")"),698)</f>
        <v>698</v>
      </c>
      <c r="J631" s="340">
        <f ca="1">IFERROR(__xludf.DUMMYFUNCTION("IMPORTRANGE(""https://docs.google.com/spreadsheets/d/11923uPwbBZFjjGgGUA6NLw09EwE0CqkOc4q9oUmW1yo/edit?usp=sharing"",""อุตรดิตถ์!J526"")"),254)</f>
        <v>254</v>
      </c>
      <c r="K631" s="341">
        <f t="shared" ca="1" si="129"/>
        <v>36.389684813753583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0">
        <f ca="1">IFERROR(__xludf.DUMMYFUNCTION("IMPORTRANGE(""https://docs.google.com/spreadsheets/d/11923uPwbBZFjjGgGUA6NLw09EwE0CqkOc4q9oUmW1yo/edit?usp=sharing"",""อุตรดิตถ์!J527"")"),168493.99)</f>
        <v>168493.99</v>
      </c>
      <c r="K632" s="341">
        <f t="shared" ca="1" si="129"/>
        <v>6.1136648999830792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IFERROR(__xludf.DUMMYFUNCTION("IMPORTRANGE(""https://docs.google.com/spreadsheets/d/11923uPwbBZFjjGgGUA6NLw09EwE0CqkOc4q9oUmW1yo/edit?usp=sharing"",""อุตรดิตถ์!I528"")"),79)</f>
        <v>79</v>
      </c>
      <c r="J633" s="340">
        <f ca="1">IFERROR(__xludf.DUMMYFUNCTION("IMPORTRANGE(""https://docs.google.com/spreadsheets/d/11923uPwbBZFjjGgGUA6NLw09EwE0CqkOc4q9oUmW1yo/edit?usp=sharing"",""อุตรดิตถ์!J528"")"),24)</f>
        <v>24</v>
      </c>
      <c r="K633" s="341">
        <f t="shared" ca="1" si="129"/>
        <v>30.379746835443036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0">
        <f ca="1">IFERROR(__xludf.DUMMYFUNCTION("IMPORTRANGE(""https://docs.google.com/spreadsheets/d/11923uPwbBZFjjGgGUA6NLw09EwE0CqkOc4q9oUmW1yo/edit?usp=sharing"",""อุตรดิตถ์!J529"")"),5870000)</f>
        <v>5870000</v>
      </c>
      <c r="K634" s="341">
        <f t="shared" ca="1" si="129"/>
        <v>39.133333333333333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IFERROR(__xludf.DUMMYFUNCTION("IMPORTRANGE(""https://docs.google.com/spreadsheets/d/11923uPwbBZFjjGgGUA6NLw09EwE0CqkOc4q9oUmW1yo/edit?usp=sharing"",""อุตรดิตถ์!J530"")"),133)</f>
        <v>133</v>
      </c>
      <c r="K635" s="486">
        <f t="shared" ca="1" si="129"/>
        <v>33.25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S638" sqref="S63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270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6696150</v>
      </c>
      <c r="M8" s="23">
        <f t="shared" ca="1" si="0"/>
        <v>3714208</v>
      </c>
      <c r="N8" s="23">
        <f t="shared" ca="1" si="0"/>
        <v>2735488.09</v>
      </c>
      <c r="O8" s="22">
        <f t="shared" ref="O8:O16" ca="1" si="1">IF(L8&gt;0,N8*100/L8,0)</f>
        <v>40.85165490617743</v>
      </c>
      <c r="P8" s="22">
        <f t="shared" ref="P8:P16" ca="1" si="2">IF(M8&gt;0,N8*100/M8,0)</f>
        <v>73.649297239142228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6696150</v>
      </c>
      <c r="M10" s="30">
        <f t="shared" ca="1" si="4"/>
        <v>3714208</v>
      </c>
      <c r="N10" s="30">
        <f t="shared" ca="1" si="4"/>
        <v>2735488.09</v>
      </c>
      <c r="O10" s="29">
        <f t="shared" ca="1" si="1"/>
        <v>40.85165490617743</v>
      </c>
      <c r="P10" s="29">
        <f t="shared" ca="1" si="2"/>
        <v>73.649297239142228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6458750</v>
      </c>
      <c r="M12" s="39">
        <f t="shared" ca="1" si="6"/>
        <v>3476808</v>
      </c>
      <c r="N12" s="39">
        <f t="shared" ca="1" si="6"/>
        <v>2498088.09</v>
      </c>
      <c r="O12" s="39">
        <f t="shared" ca="1" si="1"/>
        <v>38.677578323979098</v>
      </c>
      <c r="P12" s="39">
        <f t="shared" ca="1" si="2"/>
        <v>71.850044351025417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4112750</v>
      </c>
      <c r="M14" s="39">
        <f t="shared" si="8"/>
        <v>0</v>
      </c>
      <c r="N14" s="39">
        <f t="shared" ca="1" si="8"/>
        <v>580157.32999999996</v>
      </c>
      <c r="O14" s="39">
        <f t="shared" ca="1" si="1"/>
        <v>14.106311592000484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3714208</v>
      </c>
      <c r="N18" s="23">
        <f t="shared" ca="1" si="11"/>
        <v>2155330.7599999998</v>
      </c>
      <c r="O18" s="22">
        <f t="shared" ref="O18:O20" ca="1" si="12">IF(L18&gt;0,N18*100/L18,0)</f>
        <v>47.803235261175196</v>
      </c>
      <c r="P18" s="22">
        <f t="shared" ref="P18:P26" ca="1" si="13">IF(M18&gt;0,N18*100/M18,0)</f>
        <v>58.029349998707659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3714208</v>
      </c>
      <c r="N20" s="30">
        <f t="shared" ca="1" si="15"/>
        <v>2155330.7599999998</v>
      </c>
      <c r="O20" s="29">
        <f t="shared" ca="1" si="12"/>
        <v>47.803235261175196</v>
      </c>
      <c r="P20" s="29">
        <f t="shared" ca="1" si="13"/>
        <v>58.029349998707659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3476808</v>
      </c>
      <c r="N22" s="39">
        <f t="shared" ca="1" si="18"/>
        <v>1917930.7599999998</v>
      </c>
      <c r="O22" s="39">
        <f t="shared" ca="1" si="17"/>
        <v>44.902162428550184</v>
      </c>
      <c r="P22" s="39">
        <f t="shared" ca="1" si="13"/>
        <v>55.163551165321749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2187395</v>
      </c>
      <c r="M28" s="23">
        <f t="shared" si="23"/>
        <v>0</v>
      </c>
      <c r="N28" s="23">
        <f t="shared" ca="1" si="23"/>
        <v>580157.32999999996</v>
      </c>
      <c r="O28" s="22">
        <f t="shared" ref="O28:O30" ca="1" si="24">IF(L28&gt;0,N28*100/L28,0)</f>
        <v>26.522751034906815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2187395</v>
      </c>
      <c r="M30" s="30">
        <f t="shared" si="27"/>
        <v>0</v>
      </c>
      <c r="N30" s="30">
        <f t="shared" ca="1" si="27"/>
        <v>580157.32999999996</v>
      </c>
      <c r="O30" s="29">
        <f t="shared" ca="1" si="24"/>
        <v>26.522751034906815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2187395</v>
      </c>
      <c r="M32" s="39">
        <f t="shared" si="30"/>
        <v>0</v>
      </c>
      <c r="N32" s="39">
        <f t="shared" ca="1" si="30"/>
        <v>580157.32999999996</v>
      </c>
      <c r="O32" s="39">
        <f t="shared" ca="1" si="29"/>
        <v>26.522751034906815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2187395</v>
      </c>
      <c r="M34" s="39">
        <f t="shared" si="32"/>
        <v>0</v>
      </c>
      <c r="N34" s="39">
        <f t="shared" ca="1" si="32"/>
        <v>580157.32999999996</v>
      </c>
      <c r="O34" s="39">
        <f t="shared" ca="1" si="29"/>
        <v>26.522751034906815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3714208</v>
      </c>
      <c r="N37" s="55">
        <f t="shared" ca="1" si="33"/>
        <v>2155330.7599999998</v>
      </c>
      <c r="O37" s="56">
        <f t="shared" ca="1" si="29"/>
        <v>47.803235261175196</v>
      </c>
      <c r="P37" s="56">
        <f t="shared" ca="1" si="25"/>
        <v>58.029349998707659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357883.91</v>
      </c>
      <c r="O41" s="78">
        <f t="shared" ref="O41:O43" ca="1" si="35">IF(L41&gt;0,N41*100/L41,0)</f>
        <v>45.642636143349065</v>
      </c>
      <c r="P41" s="78">
        <f t="shared" ref="P41:P43" ca="1" si="36">IF(M41&gt;0,N41*100/M41,0)</f>
        <v>60.854261180071418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357883.91</v>
      </c>
      <c r="O43" s="78">
        <f t="shared" ca="1" si="35"/>
        <v>45.642636143349065</v>
      </c>
      <c r="P43" s="78">
        <f t="shared" ca="1" si="36"/>
        <v>60.854261180071418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IFERROR(__xludf.DUMMYFUNCTION("IMPORTRANGE(""https://docs.google.com/spreadsheets/d/1Yj_ptqi66GCucihVvJfMjLAmec39IyEx_6qawtMGysU/edit?usp=sharing"",""สบก!R36"")"),357883.91)</f>
        <v>357883.91</v>
      </c>
      <c r="O45" s="39">
        <f ca="1">IF(L45&gt;0,N45*100/L45,0)</f>
        <v>45.642636143349065</v>
      </c>
      <c r="P45" s="39">
        <f ca="1">IF(M45&gt;0,N45*100/M45,0)</f>
        <v>60.854261180071418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447750</v>
      </c>
      <c r="O53" s="120">
        <f t="shared" ref="O53:O55" ca="1" si="40">IF(L53&gt;0,N53*100/L53,0)</f>
        <v>59.7</v>
      </c>
      <c r="P53" s="120">
        <f t="shared" ref="P53:P55" ca="1" si="41">IF(M53&gt;0,N53*100/M53,0)</f>
        <v>75.689957704908053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447750</v>
      </c>
      <c r="O55" s="120">
        <f t="shared" ca="1" si="40"/>
        <v>59.7</v>
      </c>
      <c r="P55" s="120">
        <f t="shared" ca="1" si="41"/>
        <v>75.689957704908053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IFERROR(__xludf.DUMMYFUNCTION("IMPORTRANGE(""https://docs.google.com/spreadsheets/d/1Yj_ptqi66GCucihVvJfMjLAmec39IyEx_6qawtMGysU/edit?usp=sharing"",""สบก!AA36"")"),447750)</f>
        <v>447750</v>
      </c>
      <c r="O57" s="39">
        <f ca="1">IF(L57&gt;0,N57*100/L57,0)</f>
        <v>59.7</v>
      </c>
      <c r="P57" s="39">
        <f ca="1">IF(M57&gt;0,N57*100/M57,0)</f>
        <v>75.689957704908053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708200</v>
      </c>
      <c r="N66" s="152">
        <f t="shared" ca="1" si="45"/>
        <v>286478.84999999998</v>
      </c>
      <c r="O66" s="151">
        <f t="shared" ref="O66:O68" ca="1" si="46">IF(L66&gt;0,N66*100/L66,0)</f>
        <v>34.536329113924047</v>
      </c>
      <c r="P66" s="151">
        <f t="shared" ref="P66:P68" ca="1" si="47">IF(M66&gt;0,N66*100/M66,0)</f>
        <v>40.451687376447325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708200</v>
      </c>
      <c r="N68" s="88">
        <f t="shared" ca="1" si="49"/>
        <v>286478.84999999998</v>
      </c>
      <c r="O68" s="156">
        <f t="shared" ca="1" si="46"/>
        <v>34.536329113924047</v>
      </c>
      <c r="P68" s="156">
        <f t="shared" ca="1" si="47"/>
        <v>40.451687376447325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IFERROR(__xludf.DUMMYFUNCTION("IMPORTRANGE(""https://docs.google.com/spreadsheets/d/1Yj_ptqi66GCucihVvJfMjLAmec39IyEx_6qawtMGysU/edit?usp=sharing"",""สบก!AI36"")"),708200)</f>
        <v>708200</v>
      </c>
      <c r="N70" s="168">
        <f ca="1">IFERROR(__xludf.DUMMYFUNCTION("IMPORTRANGE(""https://docs.google.com/spreadsheets/d/1Yj_ptqi66GCucihVvJfMjLAmec39IyEx_6qawtMGysU/edit?usp=sharing"",""สบก!AJ36"")"),286478.85)</f>
        <v>286478.84999999998</v>
      </c>
      <c r="O70" s="168">
        <f ca="1">IF(L70&gt;0,N70*100/L70,0)</f>
        <v>34.536329113924047</v>
      </c>
      <c r="P70" s="168">
        <f ca="1">IF(M70&gt;0,N70*100/M70,0)</f>
        <v>40.451687376447325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IFERROR(__xludf.DUMMYFUNCTION("IMPORTRANGE(""https://docs.google.com/spreadsheets/d/11923uPwbBZFjjGgGUA6NLw09EwE0CqkOc4q9oUmW1yo/edit?usp=sharing"",""อุทัยธานี!I28"")"),30)</f>
        <v>30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104820</v>
      </c>
      <c r="O94" s="151">
        <f t="shared" ref="O94:O96" ca="1" si="53">IF(L94&gt;0,N94*100/L94,0)</f>
        <v>48.867132867132867</v>
      </c>
      <c r="P94" s="151">
        <f t="shared" ref="P94:P96" ca="1" si="54">IF(M94&gt;0,N94*100/M94,0)</f>
        <v>48.867132867132867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104820</v>
      </c>
      <c r="O96" s="156">
        <f t="shared" ca="1" si="53"/>
        <v>48.867132867132867</v>
      </c>
      <c r="P96" s="156">
        <f t="shared" ca="1" si="54"/>
        <v>48.867132867132867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IFERROR(__xludf.DUMMYFUNCTION("IMPORTRANGE(""https://docs.google.com/spreadsheets/d/1Yj_ptqi66GCucihVvJfMjLAmec39IyEx_6qawtMGysU/edit?usp=sharing"",""สบก!AS36"")"),12420)</f>
        <v>12420</v>
      </c>
      <c r="O98" s="168">
        <f ca="1">IF(L98&gt;0,N98*100/L98,0)</f>
        <v>10.171990171990172</v>
      </c>
      <c r="P98" s="168">
        <f ca="1">IF(M98&gt;0,N98*100/M98,0)</f>
        <v>10.171990171990172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IFERROR(__xludf.DUMMYFUNCTION("IMPORTRANGE(""https://docs.google.com/spreadsheets/d/11923uPwbBZFjjGgGUA6NLw09EwE0CqkOc4q9oUmW1yo/edit?usp=sharing"",""อุทัยธานี!J50"")"),0)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271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IFERROR(__xludf.DUMMYFUNCTION("IMPORTRANGE(""https://docs.google.com/spreadsheets/d/11923uPwbBZFjjGgGUA6NLw09EwE0CqkOc4q9oUmW1yo/edit?usp=sharing"",""อุทัยธานี!J65"")"),0)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IFERROR(__xludf.DUMMYFUNCTION("IMPORTRANGE(""https://docs.google.com/spreadsheets/d/11923uPwbBZFjjGgGUA6NLw09EwE0CqkOc4q9oUmW1yo/edit?usp=sharing"",""อุทัยธานี!I68"")"),0)</f>
        <v>0</v>
      </c>
      <c r="J138" s="266">
        <f ca="1">IFERROR(__xludf.DUMMYFUNCTION("IMPORTRANGE(""https://docs.google.com/spreadsheets/d/11923uPwbBZFjjGgGUA6NLw09EwE0CqkOc4q9oUmW1yo/edit?usp=sharing"",""อุทัยธานี!J68"")"),0)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85.015730337078651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55625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85.015730337078651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IFERROR(__xludf.DUMMYFUNCTION("IMPORTRANGE(""https://docs.google.com/spreadsheets/d/1Yj_ptqi66GCucihVvJfMjLAmec39IyEx_6qawtMGysU/edit?usp=sharing"",""สบก!BJ36"")"),55625)</f>
        <v>55625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85.015730337078651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IFERROR(__xludf.DUMMYFUNCTION("IMPORTRANGE(""https://docs.google.com/spreadsheets/d/11923uPwbBZFjjGgGUA6NLw09EwE0CqkOc4q9oUmW1yo/edit?usp=sharing"",""อุทัยธานี!I74"")"),4)</f>
        <v>4</v>
      </c>
      <c r="J149" s="274">
        <f ca="1">IFERROR(__xludf.DUMMYFUNCTION("IMPORTRANGE(""https://docs.google.com/spreadsheets/d/11923uPwbBZFjjGgGUA6NLw09EwE0CqkOc4q9oUmW1yo/edit?usp=sharing"",""อุทัยธานี!J74"")"),2)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IFERROR(__xludf.DUMMYFUNCTION("IMPORTRANGE(""https://docs.google.com/spreadsheets/d/11923uPwbBZFjjGgGUA6NLw09EwE0CqkOc4q9oUmW1yo/edit?usp=sharing"",""อุทัยธานี!I89"")"),3)</f>
        <v>3</v>
      </c>
      <c r="J164" s="283">
        <f ca="1">IFERROR(__xludf.DUMMYFUNCTION("IMPORTRANGE(""https://docs.google.com/spreadsheets/d/11923uPwbBZFjjGgGUA6NLw09EwE0CqkOc4q9oUmW1yo/edit?usp=sharing"",""อุทัยธานี!J89"")"),3)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IFERROR(__xludf.DUMMYFUNCTION("IMPORTRANGE(""https://docs.google.com/spreadsheets/d/11923uPwbBZFjjGgGUA6NLw09EwE0CqkOc4q9oUmW1yo/edit?usp=sharing"",""อุทัยธานี!I101"")"),0)</f>
        <v>0</v>
      </c>
      <c r="J176" s="283">
        <f ca="1">IFERROR(__xludf.DUMMYFUNCTION("IMPORTRANGE(""https://docs.google.com/spreadsheets/d/11923uPwbBZFjjGgGUA6NLw09EwE0CqkOc4q9oUmW1yo/edit?usp=sharing"",""อุทัยธานี!J101"")"),0)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IFERROR(__xludf.DUMMYFUNCTION("IMPORTRANGE(""https://docs.google.com/spreadsheets/d/11923uPwbBZFjjGgGUA6NLw09EwE0CqkOc4q9oUmW1yo/edit?usp=sharing"",""อุทัยธานี!J113"")"),0)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IFERROR(__xludf.DUMMYFUNCTION("IMPORTRANGE(""https://docs.google.com/spreadsheets/d/11923uPwbBZFjjGgGUA6NLw09EwE0CqkOc4q9oUmW1yo/edit?usp=sharing"",""อุทัยธานี!I114"")"),100000)</f>
        <v>100000</v>
      </c>
      <c r="J189" s="283">
        <f ca="1">IFERROR(__xludf.DUMMYFUNCTION("IMPORTRANGE(""https://docs.google.com/spreadsheets/d/11923uPwbBZFjjGgGUA6NLw09EwE0CqkOc4q9oUmW1yo/edit?usp=sharing"",""อุทัยธานี!J114"")"),0)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IFERROR(__xludf.DUMMYFUNCTION("IMPORTRANGE(""https://docs.google.com/spreadsheets/d/11923uPwbBZFjjGgGUA6NLw09EwE0CqkOc4q9oUmW1yo/edit?usp=sharing"",""อุทัยธานี!J128"")"),0)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IFERROR(__xludf.DUMMYFUNCTION("IMPORTRANGE(""https://docs.google.com/spreadsheets/d/11923uPwbBZFjjGgGUA6NLw09EwE0CqkOc4q9oUmW1yo/edit?usp=sharing"",""อุทัยธานี!I129"")"),0)</f>
        <v>0</v>
      </c>
      <c r="J204" s="283">
        <f ca="1">IFERROR(__xludf.DUMMYFUNCTION("IMPORTRANGE(""https://docs.google.com/spreadsheets/d/11923uPwbBZFjjGgGUA6NLw09EwE0CqkOc4q9oUmW1yo/edit?usp=sharing"",""อุทัยธานี!J129"")"),0)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IFERROR(__xludf.DUMMYFUNCTION("IMPORTRANGE(""https://docs.google.com/spreadsheets/d/11923uPwbBZFjjGgGUA6NLw09EwE0CqkOc4q9oUmW1yo/edit?usp=sharing"",""อุทัยธานี!J143"")"),0)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IFERROR(__xludf.DUMMYFUNCTION("IMPORTRANGE(""https://docs.google.com/spreadsheets/d/11923uPwbBZFjjGgGUA6NLw09EwE0CqkOc4q9oUmW1yo/edit?usp=sharing"",""อุทัยธานี!I144"")"),15)</f>
        <v>15</v>
      </c>
      <c r="J219" s="266">
        <f ca="1">IFERROR(__xludf.DUMMYFUNCTION("IMPORTRANGE(""https://docs.google.com/spreadsheets/d/11923uPwbBZFjjGgGUA6NLw09EwE0CqkOc4q9oUmW1yo/edit?usp=sharing"",""อุทัยธานี!J144"")"),15)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IFERROR(__xludf.DUMMYFUNCTION("IMPORTRANGE(""https://docs.google.com/spreadsheets/d/11923uPwbBZFjjGgGUA6NLw09EwE0CqkOc4q9oUmW1yo/edit?usp=sharing"",""อุทัยธานี!I149"")"),15)</f>
        <v>15</v>
      </c>
      <c r="J229" s="266">
        <f ca="1">IFERROR(__xludf.DUMMYFUNCTION("IMPORTRANGE(""https://docs.google.com/spreadsheets/d/11923uPwbBZFjjGgGUA6NLw09EwE0CqkOc4q9oUmW1yo/edit?usp=sharing"",""อุทัยธานี!J149"")"),15)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IFERROR(__xludf.DUMMYFUNCTION("IMPORTRANGE(""https://docs.google.com/spreadsheets/d/11923uPwbBZFjjGgGUA6NLw09EwE0CqkOc4q9oUmW1yo/edit?usp=sharing"",""อุทัยธานี!I158"")"),0)</f>
        <v>0</v>
      </c>
      <c r="J238" s="266">
        <f ca="1">IFERROR(__xludf.DUMMYFUNCTION("IMPORTRANGE(""https://docs.google.com/spreadsheets/d/11923uPwbBZFjjGgGUA6NLw09EwE0CqkOc4q9oUmW1yo/edit?usp=sharing"",""อุทัยธานี!J158"")"),0)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IFERROR(__xludf.DUMMYFUNCTION("IMPORTRANGE(""https://docs.google.com/spreadsheets/d/11923uPwbBZFjjGgGUA6NLw09EwE0CqkOc4q9oUmW1yo/edit?usp=sharing"",""อุทัยธานี!J166"")"),0)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IFERROR(__xludf.DUMMYFUNCTION("IMPORTRANGE(""https://docs.google.com/spreadsheets/d/11923uPwbBZFjjGgGUA6NLw09EwE0CqkOc4q9oUmW1yo/edit?usp=sharing"",""อุทัยธานี!I169"")"),20)</f>
        <v>20</v>
      </c>
      <c r="J249" s="315">
        <f ca="1">IFERROR(__xludf.DUMMYFUNCTION("IMPORTRANGE(""https://docs.google.com/spreadsheets/d/11923uPwbBZFjjGgGUA6NLw09EwE0CqkOc4q9oUmW1yo/edit?usp=sharing"",""อุทัยธานี!J169"")"),20)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81363</v>
      </c>
      <c r="O250" s="151">
        <f t="shared" ref="O250:O252" ca="1" si="78">IF(L250&gt;0,N250*100/L250,0)</f>
        <v>40.001474926253685</v>
      </c>
      <c r="P250" s="151">
        <f t="shared" ref="P250:P252" ca="1" si="79">IF(M250&gt;0,N250*100/M250,0)</f>
        <v>57.704255319148935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81363</v>
      </c>
      <c r="O252" s="156">
        <f t="shared" ca="1" si="78"/>
        <v>40.001474926253685</v>
      </c>
      <c r="P252" s="156">
        <f t="shared" ca="1" si="79"/>
        <v>57.704255319148935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IFERROR(__xludf.DUMMYFUNCTION("IMPORTRANGE(""https://docs.google.com/spreadsheets/d/1Yj_ptqi66GCucihVvJfMjLAmec39IyEx_6qawtMGysU/edit?usp=sharing"",""สบก!CC36"")"),81363)</f>
        <v>81363</v>
      </c>
      <c r="O254" s="168">
        <f ca="1">IF(L254&gt;0,N254*100/L254,0)</f>
        <v>40.001474926253685</v>
      </c>
      <c r="P254" s="168">
        <f ca="1">IF(M254&gt;0,N254*100/M254,0)</f>
        <v>57.704255319148935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IFERROR(__xludf.DUMMYFUNCTION("IMPORTRANGE(""https://docs.google.com/spreadsheets/d/11923uPwbBZFjjGgGUA6NLw09EwE0CqkOc4q9oUmW1yo/edit?usp=sharing"",""อุทัยธานี!J184"")"),0)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IFERROR(__xludf.DUMMYFUNCTION("IMPORTRANGE(""https://docs.google.com/spreadsheets/d/11923uPwbBZFjjGgGUA6NLw09EwE0CqkOc4q9oUmW1yo/edit?usp=sharing"",""อุทัยธานี!I185"")"),20)</f>
        <v>20</v>
      </c>
      <c r="J270" s="315">
        <f ca="1">IFERROR(__xludf.DUMMYFUNCTION("IMPORTRANGE(""https://docs.google.com/spreadsheets/d/11923uPwbBZFjjGgGUA6NLw09EwE0CqkOc4q9oUmW1yo/edit?usp=sharing"",""อุทัยธานี!J185"")"),20)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110579</v>
      </c>
      <c r="O271" s="151">
        <f t="shared" ref="O271:O273" ca="1" si="84">IF(L271&gt;0,N271*100/L271,0)</f>
        <v>60.22821350762527</v>
      </c>
      <c r="P271" s="151">
        <f t="shared" ref="P271:P273" ca="1" si="85">IF(M271&gt;0,N271*100/M271,0)</f>
        <v>68.427599009900987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110579</v>
      </c>
      <c r="O273" s="156">
        <f t="shared" ca="1" si="84"/>
        <v>60.22821350762527</v>
      </c>
      <c r="P273" s="156">
        <f t="shared" ca="1" si="85"/>
        <v>68.427599009900987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IFERROR(__xludf.DUMMYFUNCTION("IMPORTRANGE(""https://docs.google.com/spreadsheets/d/1Yj_ptqi66GCucihVvJfMjLAmec39IyEx_6qawtMGysU/edit?usp=sharing"",""สบก!CL36"")"),110579)</f>
        <v>110579</v>
      </c>
      <c r="O275" s="168">
        <f ca="1">IF(L275&gt;0,N275*100/L275,0)</f>
        <v>60.22821350762527</v>
      </c>
      <c r="P275" s="168">
        <f ca="1">IF(M275&gt;0,N275*100/M275,0)</f>
        <v>68.427599009900987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IFERROR(__xludf.DUMMYFUNCTION("IMPORTRANGE(""https://docs.google.com/spreadsheets/d/11923uPwbBZFjjGgGUA6NLw09EwE0CqkOc4q9oUmW1yo/edit?usp=sharing"",""อุทัยธานี!I199"")"),40)</f>
        <v>40</v>
      </c>
      <c r="J289" s="315">
        <f ca="1">IFERROR(__xludf.DUMMYFUNCTION("IMPORTRANGE(""https://docs.google.com/spreadsheets/d/11923uPwbBZFjjGgGUA6NLw09EwE0CqkOc4q9oUmW1yo/edit?usp=sharing"",""อุทัยธานี!J199"")"),40)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18360</v>
      </c>
      <c r="O290" s="151">
        <f t="shared" ref="O290:O292" ca="1" si="89">IF(L290&gt;0,N290*100/L290,0)</f>
        <v>15.203709837694602</v>
      </c>
      <c r="P290" s="151">
        <f t="shared" ref="P290:P292" ca="1" si="90">IF(M290&gt;0,N290*100/M290,0)</f>
        <v>15.203709837694602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18360</v>
      </c>
      <c r="O292" s="156">
        <f t="shared" ca="1" si="89"/>
        <v>15.203709837694602</v>
      </c>
      <c r="P292" s="156">
        <f t="shared" ca="1" si="90"/>
        <v>15.203709837694602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IFERROR(__xludf.DUMMYFUNCTION("IMPORTRANGE(""https://docs.google.com/spreadsheets/d/1Yj_ptqi66GCucihVvJfMjLAmec39IyEx_6qawtMGysU/edit?usp=sharing"",""สบก!CU36"")"),18360)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IFERROR(__xludf.DUMMYFUNCTION("IMPORTRANGE(""https://docs.google.com/spreadsheets/d/11923uPwbBZFjjGgGUA6NLw09EwE0CqkOc4q9oUmW1yo/edit?usp=sharing"",""อุทัยธานี!J213"")"),0)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IFERROR(__xludf.DUMMYFUNCTION("IMPORTRANGE(""https://docs.google.com/spreadsheets/d/11923uPwbBZFjjGgGUA6NLw09EwE0CqkOc4q9oUmW1yo/edit?usp=sharing"",""อุทัยธานี!I214"")"),1)</f>
        <v>1</v>
      </c>
      <c r="J309" s="332">
        <f ca="1">IFERROR(__xludf.DUMMYFUNCTION("IMPORTRANGE(""https://docs.google.com/spreadsheets/d/11923uPwbBZFjjGgGUA6NLw09EwE0CqkOc4q9oUmW1yo/edit?usp=sharing"",""อุทัยธานี!J214"")"),1)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262600</v>
      </c>
      <c r="M310" s="152">
        <f t="shared" ca="1" si="93"/>
        <v>317000</v>
      </c>
      <c r="N310" s="152">
        <f t="shared" ca="1" si="93"/>
        <v>159390</v>
      </c>
      <c r="O310" s="151">
        <f t="shared" ref="O310:O312" ca="1" si="94">IF(L310&gt;0,N310*100/L310,0)</f>
        <v>60.696877380045699</v>
      </c>
      <c r="P310" s="151">
        <f t="shared" ref="P310:P312" ca="1" si="95">IF(M310&gt;0,N310*100/M310,0)</f>
        <v>50.280757097791799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262600</v>
      </c>
      <c r="M312" s="88">
        <f t="shared" ca="1" si="97"/>
        <v>317000</v>
      </c>
      <c r="N312" s="88">
        <f t="shared" ca="1" si="97"/>
        <v>159390</v>
      </c>
      <c r="O312" s="156">
        <f t="shared" ca="1" si="94"/>
        <v>60.696877380045699</v>
      </c>
      <c r="P312" s="156">
        <f t="shared" ca="1" si="95"/>
        <v>50.280757097791799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IFERROR(__xludf.DUMMYFUNCTION("IMPORTRANGE(""https://docs.google.com/spreadsheets/d/1Yj_ptqi66GCucihVvJfMjLAmec39IyEx_6qawtMGysU/edit?usp=sharing"",""สบก!DC36"")"),317000)</f>
        <v>317000</v>
      </c>
      <c r="N314" s="168">
        <f ca="1">IFERROR(__xludf.DUMMYFUNCTION("IMPORTRANGE(""https://docs.google.com/spreadsheets/d/1Yj_ptqi66GCucihVvJfMjLAmec39IyEx_6qawtMGysU/edit?usp=sharing"",""สบก!DD36"")"),159390)</f>
        <v>159390</v>
      </c>
      <c r="O314" s="168">
        <f ca="1">IF(L314&gt;0,N314*100/L314,0)</f>
        <v>60.696877380045699</v>
      </c>
      <c r="P314" s="168">
        <f ca="1">IF(M314&gt;0,N314*100/M314,0)</f>
        <v>50.280757097791799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IFERROR(__xludf.DUMMYFUNCTION("IMPORTRANGE(""https://docs.google.com/spreadsheets/d/11923uPwbBZFjjGgGUA6NLw09EwE0CqkOc4q9oUmW1yo/edit?usp=sharing"",""อุทัยธานี!J226"")"),0)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IFERROR(__xludf.DUMMYFUNCTION("IMPORTRANGE(""https://docs.google.com/spreadsheets/d/11923uPwbBZFjjGgGUA6NLw09EwE0CqkOc4q9oUmW1yo/edit?usp=sharing"",""อุทัยธานี!I228"")"),215)</f>
        <v>215</v>
      </c>
      <c r="J328" s="338">
        <f ca="1">IFERROR(__xludf.DUMMYFUNCTION("IMPORTRANGE(""https://docs.google.com/spreadsheets/d/11923uPwbBZFjjGgGUA6NLw09EwE0CqkOc4q9oUmW1yo/edit?usp=sharing"",""อุทัยธานี!J228"")"),99)</f>
        <v>99</v>
      </c>
      <c r="K328" s="316">
        <f ca="1">IF(I328&gt;0,J328*100/I328,0)</f>
        <v>46.046511627906973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794740</v>
      </c>
      <c r="N329" s="152">
        <f t="shared" ca="1" si="98"/>
        <v>520911</v>
      </c>
      <c r="O329" s="151">
        <f t="shared" ref="O329:O331" ca="1" si="99">IF(L329&gt;0,N329*100/L329,0)</f>
        <v>49.344113217198554</v>
      </c>
      <c r="P329" s="151">
        <f t="shared" ref="P329:P331" ca="1" si="100">IF(M329&gt;0,N329*100/M329,0)</f>
        <v>65.544832272189652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794740</v>
      </c>
      <c r="N331" s="88">
        <f t="shared" ca="1" si="102"/>
        <v>520911</v>
      </c>
      <c r="O331" s="156">
        <f t="shared" ca="1" si="99"/>
        <v>49.344113217198554</v>
      </c>
      <c r="P331" s="156">
        <f t="shared" ca="1" si="100"/>
        <v>65.544832272189652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IFERROR(__xludf.DUMMYFUNCTION("IMPORTRANGE(""https://docs.google.com/spreadsheets/d/1Yj_ptqi66GCucihVvJfMjLAmec39IyEx_6qawtMGysU/edit?usp=sharing"",""สบก!DL36"")"),649740)</f>
        <v>649740</v>
      </c>
      <c r="N333" s="168">
        <f ca="1">IFERROR(__xludf.DUMMYFUNCTION("IMPORTRANGE(""https://docs.google.com/spreadsheets/d/1Yj_ptqi66GCucihVvJfMjLAmec39IyEx_6qawtMGysU/edit?usp=sharing"",""สบก!DM36"")"),375911)</f>
        <v>375911</v>
      </c>
      <c r="O333" s="168">
        <f ca="1">IF(L333&gt;0,N333*100/L333,0)</f>
        <v>41.278509229468412</v>
      </c>
      <c r="P333" s="168">
        <f ca="1">IF(M333&gt;0,N333*100/M333,0)</f>
        <v>57.855603779973528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IFERROR(__xludf.DUMMYFUNCTION("IMPORTRANGE(""https://docs.google.com/spreadsheets/d/11923uPwbBZFjjGgGUA6NLw09EwE0CqkOc4q9oUmW1yo/edit?usp=sharing"",""อุทัยธานี!J234"")"),57)</f>
        <v>57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IFERROR(__xludf.DUMMYFUNCTION("IMPORTRANGE(""https://docs.google.com/spreadsheets/d/11923uPwbBZFjjGgGUA6NLw09EwE0CqkOc4q9oUmW1yo/edit?usp=sharing"",""อุทัยธานี!J235"")"),557.61)</f>
        <v>557.61</v>
      </c>
      <c r="K340" s="341">
        <f t="shared" ca="1" si="103"/>
        <v>27.880500000000001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IFERROR(__xludf.DUMMYFUNCTION("IMPORTRANGE(""https://docs.google.com/spreadsheets/d/11923uPwbBZFjjGgGUA6NLw09EwE0CqkOc4q9oUmW1yo/edit?usp=sharing"",""อุทัยธานี!J236"")"),99)</f>
        <v>99</v>
      </c>
      <c r="K341" s="341">
        <f t="shared" ca="1" si="103"/>
        <v>46.046511627906973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IFERROR(__xludf.DUMMYFUNCTION("IMPORTRANGE(""https://docs.google.com/spreadsheets/d/11923uPwbBZFjjGgGUA6NLw09EwE0CqkOc4q9oUmW1yo/edit?usp=sharing"",""อุทัยธานี!J237"")"),1626.66999999999)</f>
        <v>1626.6699999999901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1">
        <f t="shared" ca="1" si="103"/>
        <v>13.488372093023257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1">
        <f t="shared" ca="1" si="103"/>
        <v>46.046511627906973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IFERROR(__xludf.DUMMYFUNCTION("IMPORTRANGE(""https://docs.google.com/spreadsheets/d/11923uPwbBZFjjGgGUA6NLw09EwE0CqkOc4q9oUmW1yo/edit?usp=sharing"",""อุทัยธานี!L242"")"),2187395)</f>
        <v>2187395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IFERROR(__xludf.DUMMYFUNCTION("IMPORTRANGE(""https://docs.google.com/spreadsheets/d/11923uPwbBZFjjGgGUA6NLw09EwE0CqkOc4q9oUmW1yo/edit?usp=sharing"",""อุทัยธานี!M242"")"),580157.33)</f>
        <v>580157.32999999996</v>
      </c>
      <c r="O347" s="357">
        <f ca="1">+IF(L347&gt;0,N347*100/L347,0)</f>
        <v>26.522751034906815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IFERROR(__xludf.DUMMYFUNCTION("IMPORTRANGE(""https://docs.google.com/spreadsheets/d/11923uPwbBZFjjGgGUA6NLw09EwE0CqkOc4q9oUmW1yo/edit?usp=sharing"",""อุทัยธานี!M244"")"),129500)</f>
        <v>129500</v>
      </c>
      <c r="O349" s="372">
        <f ca="1">+IF(L349&gt;0,N349*100/L349,0)</f>
        <v>42.716717245019133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IFERROR(__xludf.DUMMYFUNCTION("IMPORTRANGE(""https://docs.google.com/spreadsheets/d/11923uPwbBZFjjGgGUA6NLw09EwE0CqkOc4q9oUmW1yo/edit?usp=sharing"",""อุทัยธานี!M247"")"),129500)</f>
        <v>129500</v>
      </c>
      <c r="O352" s="165">
        <f t="shared" ca="1" si="105"/>
        <v>42.716717245019133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IFERROR(__xludf.DUMMYFUNCTION("IMPORTRANGE(""https://docs.google.com/spreadsheets/d/11923uPwbBZFjjGgGUA6NLw09EwE0CqkOc4q9oUmW1yo/edit?usp=sharing"",""อุทัยธานี!M249"")"),129500)</f>
        <v>129500</v>
      </c>
      <c r="O354" s="168">
        <f t="shared" ca="1" si="105"/>
        <v>42.716717245019133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IFERROR(__xludf.DUMMYFUNCTION("IMPORTRANGE(""https://docs.google.com/spreadsheets/d/11923uPwbBZFjjGgGUA6NLw09EwE0CqkOc4q9oUmW1yo/edit?usp=sharing"",""อุทัยธานี!M252"")"),64320)</f>
        <v>64320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IFERROR(__xludf.DUMMYFUNCTION("IMPORTRANGE(""https://docs.google.com/spreadsheets/d/11923uPwbBZFjjGgGUA6NLw09EwE0CqkOc4q9oUmW1yo/edit?usp=sharing"",""อุทัยธานี!M253"")"),14780)</f>
        <v>14780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IFERROR(__xludf.DUMMYFUNCTION("IMPORTRANGE(""https://docs.google.com/spreadsheets/d/11923uPwbBZFjjGgGUA6NLw09EwE0CqkOc4q9oUmW1yo/edit?usp=sharing"",""อุทัยธานี!M275"")"),194251)</f>
        <v>194251</v>
      </c>
      <c r="O380" s="372">
        <f ca="1">+IF(L380&gt;0,N380*100/L380,0)</f>
        <v>18.886458211799479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IFERROR(__xludf.DUMMYFUNCTION("IMPORTRANGE(""https://docs.google.com/spreadsheets/d/11923uPwbBZFjjGgGUA6NLw09EwE0CqkOc4q9oUmW1yo/edit?usp=sharing"",""อุทัยธานี!M278"")"),194251)</f>
        <v>194251</v>
      </c>
      <c r="O383" s="165">
        <f t="shared" ca="1" si="109"/>
        <v>18.886458211799479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IFERROR(__xludf.DUMMYFUNCTION("IMPORTRANGE(""https://docs.google.com/spreadsheets/d/11923uPwbBZFjjGgGUA6NLw09EwE0CqkOc4q9oUmW1yo/edit?usp=sharing"",""อุทัยธานี!M280"")"),194251)</f>
        <v>194251</v>
      </c>
      <c r="O385" s="168">
        <f t="shared" ca="1" si="109"/>
        <v>18.886458211799479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IFERROR(__xludf.DUMMYFUNCTION("IMPORTRANGE(""https://docs.google.com/spreadsheets/d/11923uPwbBZFjjGgGUA6NLw09EwE0CqkOc4q9oUmW1yo/edit?usp=sharing"",""อุทัยธานี!M283"")"),52491)</f>
        <v>52491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IFERROR(__xludf.DUMMYFUNCTION("IMPORTRANGE(""https://docs.google.com/spreadsheets/d/11923uPwbBZFjjGgGUA6NLw09EwE0CqkOc4q9oUmW1yo/edit?usp=sharing"",""อุทัยธานี!M284"")"),15820)</f>
        <v>15820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IFERROR(__xludf.DUMMYFUNCTION("IMPORTRANGE(""https://docs.google.com/spreadsheets/d/11923uPwbBZFjjGgGUA6NLw09EwE0CqkOc4q9oUmW1yo/edit?usp=sharing"",""อุทัยธานี!J296"")"),0)</f>
        <v>0</v>
      </c>
      <c r="K401" s="371">
        <f t="shared" ref="K401:K402" ca="1" si="111">IF(I401&gt;0,J401*100/I401,0)</f>
        <v>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IFERROR(__xludf.DUMMYFUNCTION("IMPORTRANGE(""https://docs.google.com/spreadsheets/d/11923uPwbBZFjjGgGUA6NLw09EwE0CqkOc4q9oUmW1yo/edit?usp=sharing"",""อุทัยธานี!M296"")"),70110)</f>
        <v>70110</v>
      </c>
      <c r="O401" s="372">
        <f ca="1">+IF(L401&gt;0,N401*100/L401,0)</f>
        <v>39.409780775716698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IFERROR(__xludf.DUMMYFUNCTION("IMPORTRANGE(""https://docs.google.com/spreadsheets/d/11923uPwbBZFjjGgGUA6NLw09EwE0CqkOc4q9oUmW1yo/edit?usp=sharing"",""อุทัยธานี!J297"")"),0)</f>
        <v>0</v>
      </c>
      <c r="K402" s="371">
        <f t="shared" ca="1" si="111"/>
        <v>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IFERROR(__xludf.DUMMYFUNCTION("IMPORTRANGE(""https://docs.google.com/spreadsheets/d/11923uPwbBZFjjGgGUA6NLw09EwE0CqkOc4q9oUmW1yo/edit?usp=sharing"",""อุทัยธานี!M299"")"),70110)</f>
        <v>70110</v>
      </c>
      <c r="O404" s="168">
        <f t="shared" ca="1" si="112"/>
        <v>39.409780775716698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IFERROR(__xludf.DUMMYFUNCTION("IMPORTRANGE(""https://docs.google.com/spreadsheets/d/11923uPwbBZFjjGgGUA6NLw09EwE0CqkOc4q9oUmW1yo/edit?usp=sharing"",""อุทัยธานี!M301"")"),70110)</f>
        <v>70110</v>
      </c>
      <c r="O406" s="168">
        <f t="shared" ca="1" si="112"/>
        <v>39.409780775716698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IFERROR(__xludf.DUMMYFUNCTION("IMPORTRANGE(""https://docs.google.com/spreadsheets/d/11923uPwbBZFjjGgGUA6NLw09EwE0CqkOc4q9oUmW1yo/edit?usp=sharing"",""อุทัยธานี!M302"")"),57050)</f>
        <v>57050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IFERROR(__xludf.DUMMYFUNCTION("IMPORTRANGE(""https://docs.google.com/spreadsheets/d/11923uPwbBZFjjGgGUA6NLw09EwE0CqkOc4q9oUmW1yo/edit?usp=sharing"",""อุทัยธานี!M305"")"),13060)</f>
        <v>13060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IFERROR(__xludf.DUMMYFUNCTION("IMPORTRANGE(""https://docs.google.com/spreadsheets/d/11923uPwbBZFjjGgGUA6NLw09EwE0CqkOc4q9oUmW1yo/edit?usp=sharing"",""อุทัยธานี!M330"")"),54090)</f>
        <v>54090</v>
      </c>
      <c r="O435" s="411">
        <f t="shared" ref="O435:O439" ca="1" si="114">+IF(L435&gt;0,N435*100/L435,0)</f>
        <v>61.465909090909093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IFERROR(__xludf.DUMMYFUNCTION("IMPORTRANGE(""https://docs.google.com/spreadsheets/d/11923uPwbBZFjjGgGUA6NLw09EwE0CqkOc4q9oUmW1yo/edit?usp=sharing"",""อุทัยธานี!M332"")"),54090)</f>
        <v>54090</v>
      </c>
      <c r="O437" s="168">
        <f t="shared" ca="1" si="114"/>
        <v>61.465909090909093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IFERROR(__xludf.DUMMYFUNCTION("IMPORTRANGE(""https://docs.google.com/spreadsheets/d/11923uPwbBZFjjGgGUA6NLw09EwE0CqkOc4q9oUmW1yo/edit?usp=sharing"",""อุทัยธานี!M334"")"),54090)</f>
        <v>54090</v>
      </c>
      <c r="O439" s="168">
        <f t="shared" ca="1" si="114"/>
        <v>61.465909090909093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IFERROR(__xludf.DUMMYFUNCTION("IMPORTRANGE(""https://docs.google.com/spreadsheets/d/11923uPwbBZFjjGgGUA6NLw09EwE0CqkOc4q9oUmW1yo/edit?usp=sharing"",""อุทัยธานี!M335"")"),37200)</f>
        <v>37200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IFERROR(__xludf.DUMMYFUNCTION("IMPORTRANGE(""https://docs.google.com/spreadsheets/d/11923uPwbBZFjjGgGUA6NLw09EwE0CqkOc4q9oUmW1yo/edit?usp=sharing"",""อุทัยธานี!J350"")"),24034.4899999999)</f>
        <v>24034.4899999999</v>
      </c>
      <c r="K455" s="371">
        <f ca="1">IF(I455&gt;0,J455*100/I455,0)</f>
        <v>100.00203877839684</v>
      </c>
      <c r="L455" s="372">
        <f ca="1">IFERROR(__xludf.DUMMYFUNCTION("IMPORTRANGE(""https://docs.google.com/spreadsheets/d/11923uPwbBZFjjGgGUA6NLw09EwE0CqkOc4q9oUmW1yo/edit?usp=sharing"",""อุทัยธานี!L350"")"),296488)</f>
        <v>296488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IFERROR(__xludf.DUMMYFUNCTION("IMPORTRANGE(""https://docs.google.com/spreadsheets/d/11923uPwbBZFjjGgGUA6NLw09EwE0CqkOc4q9oUmW1yo/edit?usp=sharing"",""อุทัยธานี!M350"")"),29545)</f>
        <v>29545</v>
      </c>
      <c r="O455" s="372">
        <f t="shared" ref="O455:O459" ca="1" si="116">+IF(L455&gt;0,N455*100/L455,0)</f>
        <v>9.9649901513720618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IFERROR(__xludf.DUMMYFUNCTION("IMPORTRANGE(""https://docs.google.com/spreadsheets/d/11923uPwbBZFjjGgGUA6NLw09EwE0CqkOc4q9oUmW1yo/edit?usp=sharing"",""อุทัยธานี!L352"")"),296488)</f>
        <v>296488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IFERROR(__xludf.DUMMYFUNCTION("IMPORTRANGE(""https://docs.google.com/spreadsheets/d/11923uPwbBZFjjGgGUA6NLw09EwE0CqkOc4q9oUmW1yo/edit?usp=sharing"",""อุทัยธานี!M352"")"),29545)</f>
        <v>29545</v>
      </c>
      <c r="O457" s="168">
        <f t="shared" ca="1" si="116"/>
        <v>9.9649901513720618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IFERROR(__xludf.DUMMYFUNCTION("IMPORTRANGE(""https://docs.google.com/spreadsheets/d/11923uPwbBZFjjGgGUA6NLw09EwE0CqkOc4q9oUmW1yo/edit?usp=sharing"",""อุทัยธานี!L354"")"),296488)</f>
        <v>296488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IFERROR(__xludf.DUMMYFUNCTION("IMPORTRANGE(""https://docs.google.com/spreadsheets/d/11923uPwbBZFjjGgGUA6NLw09EwE0CqkOc4q9oUmW1yo/edit?usp=sharing"",""อุทัยธานี!M354"")"),29545)</f>
        <v>29545</v>
      </c>
      <c r="O459" s="168">
        <f t="shared" ca="1" si="116"/>
        <v>9.9649901513720618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IFERROR(__xludf.DUMMYFUNCTION("IMPORTRANGE(""https://docs.google.com/spreadsheets/d/11923uPwbBZFjjGgGUA6NLw09EwE0CqkOc4q9oUmW1yo/edit?usp=sharing"",""อุทัยธานี!M358"")"),29545)</f>
        <v>29545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IFERROR(__xludf.DUMMYFUNCTION("IMPORTRANGE(""https://docs.google.com/spreadsheets/d/11923uPwbBZFjjGgGUA6NLw09EwE0CqkOc4q9oUmW1yo/edit?usp=sharing"",""อุทัยธานี!I359"")"),24034)</f>
        <v>24034</v>
      </c>
      <c r="J464" s="266">
        <f ca="1">IFERROR(__xludf.DUMMYFUNCTION("IMPORTRANGE(""https://docs.google.com/spreadsheets/d/11923uPwbBZFjjGgGUA6NLw09EwE0CqkOc4q9oUmW1yo/edit?usp=sharing"",""อุทัยธานี!J359"")"),24034.4899999999)</f>
        <v>24034.4899999999</v>
      </c>
      <c r="K464" s="267">
        <f t="shared" ref="K464:K515" ca="1" si="117">IF(I464&gt;0,J464*100/I464,0)</f>
        <v>100.00203877839684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IFERROR(__xludf.DUMMYFUNCTION("IMPORTRANGE(""https://docs.google.com/spreadsheets/d/11923uPwbBZFjjGgGUA6NLw09EwE0CqkOc4q9oUmW1yo/edit?usp=sharing"",""อุทัยธานี!J368"")"),24034.4899999999)</f>
        <v>24034.4899999999</v>
      </c>
      <c r="K473" s="201">
        <f t="shared" ca="1" si="117"/>
        <v>100.00203877839684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IFERROR(__xludf.DUMMYFUNCTION("IMPORTRANGE(""https://docs.google.com/spreadsheets/d/11923uPwbBZFjjGgGUA6NLw09EwE0CqkOc4q9oUmW1yo/edit?usp=sharing"",""อุทัยธานี!J370"")"),17811.8)</f>
        <v>17811.8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IFERROR(__xludf.DUMMYFUNCTION("IMPORTRANGE(""https://docs.google.com/spreadsheets/d/11923uPwbBZFjjGgGUA6NLw09EwE0CqkOc4q9oUmW1yo/edit?usp=sharing"",""อุทัยธานี!J372"")"),5020.41)</f>
        <v>5020.41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IFERROR(__xludf.DUMMYFUNCTION("IMPORTRANGE(""https://docs.google.com/spreadsheets/d/11923uPwbBZFjjGgGUA6NLw09EwE0CqkOc4q9oUmW1yo/edit?usp=sharing"",""อุทัยธานี!J373"")"),346)</f>
        <v>346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IFERROR(__xludf.DUMMYFUNCTION("IMPORTRANGE(""https://docs.google.com/spreadsheets/d/11923uPwbBZFjjGgGUA6NLw09EwE0CqkOc4q9oUmW1yo/edit?usp=sharing"",""อุทัยธานี!J374"")"),1202.28)</f>
        <v>1202.28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IFERROR(__xludf.DUMMYFUNCTION("IMPORTRANGE(""https://docs.google.com/spreadsheets/d/11923uPwbBZFjjGgGUA6NLw09EwE0CqkOc4q9oUmW1yo/edit?usp=sharing"",""อุทัยธานี!J375"")"),130)</f>
        <v>130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IFERROR(__xludf.DUMMYFUNCTION("IMPORTRANGE(""https://docs.google.com/spreadsheets/d/11923uPwbBZFjjGgGUA6NLw09EwE0CqkOc4q9oUmW1yo/edit?usp=sharing"",""อุทัยธานี!J376"")"),24034.4899999999)</f>
        <v>24034.4899999999</v>
      </c>
      <c r="K481" s="201">
        <f t="shared" ca="1" si="117"/>
        <v>100.00203877839684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IFERROR(__xludf.DUMMYFUNCTION("IMPORTRANGE(""https://docs.google.com/spreadsheets/d/11923uPwbBZFjjGgGUA6NLw09EwE0CqkOc4q9oUmW1yo/edit?usp=sharing"",""อุทัยธานี!J378"")"),17811.8)</f>
        <v>17811.8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IFERROR(__xludf.DUMMYFUNCTION("IMPORTRANGE(""https://docs.google.com/spreadsheets/d/11923uPwbBZFjjGgGUA6NLw09EwE0CqkOc4q9oUmW1yo/edit?usp=sharing"",""อุทัยธานี!J380"")"),5020.41)</f>
        <v>5020.41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IFERROR(__xludf.DUMMYFUNCTION("IMPORTRANGE(""https://docs.google.com/spreadsheets/d/11923uPwbBZFjjGgGUA6NLw09EwE0CqkOc4q9oUmW1yo/edit?usp=sharing"",""อุทัยธานี!J381"")"),346)</f>
        <v>346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IFERROR(__xludf.DUMMYFUNCTION("IMPORTRANGE(""https://docs.google.com/spreadsheets/d/11923uPwbBZFjjGgGUA6NLw09EwE0CqkOc4q9oUmW1yo/edit?usp=sharing"",""อุทัยธานี!J382"")"),1202.28)</f>
        <v>1202.28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IFERROR(__xludf.DUMMYFUNCTION("IMPORTRANGE(""https://docs.google.com/spreadsheets/d/11923uPwbBZFjjGgGUA6NLw09EwE0CqkOc4q9oUmW1yo/edit?usp=sharing"",""อุทัยธานี!J383"")"),130)</f>
        <v>130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IFERROR(__xludf.DUMMYFUNCTION("IMPORTRANGE(""https://docs.google.com/spreadsheets/d/11923uPwbBZFjjGgGUA6NLw09EwE0CqkOc4q9oUmW1yo/edit?usp=sharing"",""อุทัยธานี!J384"")"),1104.28)</f>
        <v>1104.28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IFERROR(__xludf.DUMMYFUNCTION("IMPORTRANGE(""https://docs.google.com/spreadsheets/d/11923uPwbBZFjjGgGUA6NLw09EwE0CqkOc4q9oUmW1yo/edit?usp=sharing"",""อุทัยธานี!J385"")"),119)</f>
        <v>119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IFERROR(__xludf.DUMMYFUNCTION("IMPORTRANGE(""https://docs.google.com/spreadsheets/d/11923uPwbBZFjjGgGUA6NLw09EwE0CqkOc4q9oUmW1yo/edit?usp=sharing"",""อุทัยธานี!J392"")"),303)</f>
        <v>303</v>
      </c>
      <c r="K497" s="444">
        <f t="shared" ca="1" si="117"/>
        <v>4.1095890410958908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IFERROR(__xludf.DUMMYFUNCTION("IMPORTRANGE(""https://docs.google.com/spreadsheets/d/11923uPwbBZFjjGgGUA6NLw09EwE0CqkOc4q9oUmW1yo/edit?usp=sharing"",""อุทัยธานี!J393"")"),303)</f>
        <v>303</v>
      </c>
      <c r="K498" s="163">
        <f t="shared" ca="1" si="117"/>
        <v>4.1095890410958908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IFERROR(__xludf.DUMMYFUNCTION("IMPORTRANGE(""https://docs.google.com/spreadsheets/d/11923uPwbBZFjjGgGUA6NLw09EwE0CqkOc4q9oUmW1yo/edit?usp=sharing"",""อุทัยธานี!J394"")"),21)</f>
        <v>21</v>
      </c>
      <c r="K499" s="201">
        <f t="shared" ca="1" si="117"/>
        <v>5.0970873786407767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IFERROR(__xludf.DUMMYFUNCTION("IMPORTRANGE(""https://docs.google.com/spreadsheets/d/11923uPwbBZFjjGgGUA6NLw09EwE0CqkOc4q9oUmW1yo/edit?usp=sharing"",""อุทัยธานี!J395"")"),303)</f>
        <v>303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IFERROR(__xludf.DUMMYFUNCTION("IMPORTRANGE(""https://docs.google.com/spreadsheets/d/11923uPwbBZFjjGgGUA6NLw09EwE0CqkOc4q9oUmW1yo/edit?usp=sharing"",""อุทัยธานี!J396"")"),21)</f>
        <v>21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IFERROR(__xludf.DUMMYFUNCTION("IMPORTRANGE(""https://docs.google.com/spreadsheets/d/11923uPwbBZFjjGgGUA6NLw09EwE0CqkOc4q9oUmW1yo/edit?usp=sharing"",""อุทัยธานี!J397"")"),277)</f>
        <v>277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IFERROR(__xludf.DUMMYFUNCTION("IMPORTRANGE(""https://docs.google.com/spreadsheets/d/11923uPwbBZFjjGgGUA6NLw09EwE0CqkOc4q9oUmW1yo/edit?usp=sharing"",""อุทัยธานี!I411"")"),0)</f>
        <v>0</v>
      </c>
      <c r="J516" s="266">
        <f ca="1">IFERROR(__xludf.DUMMYFUNCTION("IMPORTRANGE(""https://docs.google.com/spreadsheets/d/11923uPwbBZFjjGgGUA6NLw09EwE0CqkOc4q9oUmW1yo/edit?usp=sharing"",""อุทัยธานี!J411"")"),843)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IFERROR(__xludf.DUMMYFUNCTION("IMPORTRANGE(""https://docs.google.com/spreadsheets/d/11923uPwbBZFjjGgGUA6NLw09EwE0CqkOc4q9oUmW1yo/edit?usp=sharing"",""อุทัยธานี!I412"")"),0)</f>
        <v>0</v>
      </c>
      <c r="J517" s="283">
        <f ca="1">IFERROR(__xludf.DUMMYFUNCTION("IMPORTRANGE(""https://docs.google.com/spreadsheets/d/11923uPwbBZFjjGgGUA6NLw09EwE0CqkOc4q9oUmW1yo/edit?usp=sharing"",""อุทัยธานี!J412"")"),0)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IFERROR(__xludf.DUMMYFUNCTION("IMPORTRANGE(""https://docs.google.com/spreadsheets/d/11923uPwbBZFjjGgGUA6NLw09EwE0CqkOc4q9oUmW1yo/edit?usp=sharing"",""อุทัยธานี!I413"")"),0)</f>
        <v>0</v>
      </c>
      <c r="J518" s="283">
        <f ca="1">IFERROR(__xludf.DUMMYFUNCTION("IMPORTRANGE(""https://docs.google.com/spreadsheets/d/11923uPwbBZFjjGgGUA6NLw09EwE0CqkOc4q9oUmW1yo/edit?usp=sharing"",""อุทัยธานี!J413"")"),0)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IFERROR(__xludf.DUMMYFUNCTION("IMPORTRANGE(""https://docs.google.com/spreadsheets/d/11923uPwbBZFjjGgGUA6NLw09EwE0CqkOc4q9oUmW1yo/edit?usp=sharing"",""อุทัยธานี!I420"")"),843)</f>
        <v>843</v>
      </c>
      <c r="J525" s="283">
        <f ca="1">IFERROR(__xludf.DUMMYFUNCTION("IMPORTRANGE(""https://docs.google.com/spreadsheets/d/11923uPwbBZFjjGgGUA6NLw09EwE0CqkOc4q9oUmW1yo/edit?usp=sharing"",""อุทัยธานี!J420"")"),0)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IFERROR(__xludf.DUMMYFUNCTION("IMPORTRANGE(""https://docs.google.com/spreadsheets/d/11923uPwbBZFjjGgGUA6NLw09EwE0CqkOc4q9oUmW1yo/edit?usp=sharing"",""อุทัยธานี!I421"")"),80)</f>
        <v>80</v>
      </c>
      <c r="J526" s="283">
        <f ca="1">IFERROR(__xludf.DUMMYFUNCTION("IMPORTRANGE(""https://docs.google.com/spreadsheets/d/11923uPwbBZFjjGgGUA6NLw09EwE0CqkOc4q9oUmW1yo/edit?usp=sharing"",""อุทัยธานี!J421"")"),0)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IFERROR(__xludf.DUMMYFUNCTION("IMPORTRANGE(""https://docs.google.com/spreadsheets/d/11923uPwbBZFjjGgGUA6NLw09EwE0CqkOc4q9oUmW1yo/edit?usp=sharing"",""อุทัยธานี!J459"")"),1575)</f>
        <v>1575</v>
      </c>
      <c r="K564" s="371">
        <f ca="1">IF(I564&gt;0,J564*100/I564,0)</f>
        <v>101.61290322580645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IFERROR(__xludf.DUMMYFUNCTION("IMPORTRANGE(""https://docs.google.com/spreadsheets/d/11923uPwbBZFjjGgGUA6NLw09EwE0CqkOc4q9oUmW1yo/edit?usp=sharing"",""อุทัยธานี!M459"")"),60651.33)</f>
        <v>60651.33</v>
      </c>
      <c r="O564" s="372">
        <f t="shared" ref="O564:O568" ca="1" si="122">+IF(L564&gt;0,N564*100/L564,0)</f>
        <v>44.309855347749853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IFERROR(__xludf.DUMMYFUNCTION("IMPORTRANGE(""https://docs.google.com/spreadsheets/d/11923uPwbBZFjjGgGUA6NLw09EwE0CqkOc4q9oUmW1yo/edit?usp=sharing"",""อุทัยธานี!M461"")"),60651.33)</f>
        <v>60651.33</v>
      </c>
      <c r="O566" s="168">
        <f t="shared" ca="1" si="122"/>
        <v>44.309855347749853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IFERROR(__xludf.DUMMYFUNCTION("IMPORTRANGE(""https://docs.google.com/spreadsheets/d/11923uPwbBZFjjGgGUA6NLw09EwE0CqkOc4q9oUmW1yo/edit?usp=sharing"",""อุทัยธานี!M463"")"),60651.33)</f>
        <v>60651.33</v>
      </c>
      <c r="O568" s="168">
        <f t="shared" ca="1" si="122"/>
        <v>44.309855347749853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IFERROR(__xludf.DUMMYFUNCTION("IMPORTRANGE(""https://docs.google.com/spreadsheets/d/11923uPwbBZFjjGgGUA6NLw09EwE0CqkOc4q9oUmW1yo/edit?usp=sharing"",""อุทัยธานี!M466"")"),40729.33)</f>
        <v>40729.33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IFERROR(__xludf.DUMMYFUNCTION("IMPORTRANGE(""https://docs.google.com/spreadsheets/d/11923uPwbBZFjjGgGUA6NLw09EwE0CqkOc4q9oUmW1yo/edit?usp=sharing"",""อุทัยธานี!M467"")"),19922)</f>
        <v>19922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IFERROR(__xludf.DUMMYFUNCTION("IMPORTRANGE(""https://docs.google.com/spreadsheets/d/11923uPwbBZFjjGgGUA6NLw09EwE0CqkOc4q9oUmW1yo/edit?usp=sharing"",""อุทัยธานี!J468"")"),1575)</f>
        <v>1575</v>
      </c>
      <c r="K573" s="201">
        <f ca="1">IF(I573&gt;0,J573*100/I573,0)</f>
        <v>101.61290322580645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IFERROR(__xludf.DUMMYFUNCTION("IMPORTRANGE(""https://docs.google.com/spreadsheets/d/11923uPwbBZFjjGgGUA6NLw09EwE0CqkOc4q9oUmW1yo/edit?usp=sharing"",""อุทัยธานี!J472"")"),1324)</f>
        <v>1324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IFERROR(__xludf.DUMMYFUNCTION("IMPORTRANGE(""https://docs.google.com/spreadsheets/d/11923uPwbBZFjjGgGUA6NLw09EwE0CqkOc4q9oUmW1yo/edit?usp=sharing"",""อุทัยธานี!J486"")"),7)</f>
        <v>7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0">
        <f ca="1">IFERROR(__xludf.DUMMYFUNCTION("IMPORTRANGE(""https://docs.google.com/spreadsheets/d/11923uPwbBZFjjGgGUA6NLw09EwE0CqkOc4q9oUmW1yo/edit?usp=sharing"",""อุทัยธานี!J491"")"),5.5)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40">
        <f ca="1">IFERROR(__xludf.DUMMYFUNCTION("IMPORTRANGE(""https://docs.google.com/spreadsheets/d/11923uPwbBZFjjGgGUA6NLw09EwE0CqkOc4q9oUmW1yo/edit?usp=sharing"",""อุทัยธานี!J523"")"),438385.71)</f>
        <v>438385.71</v>
      </c>
      <c r="K628" s="341">
        <f t="shared" ref="K628:K635" ca="1" si="129">IF(I628&gt;0,J628*100/I628,0)</f>
        <v>22.423588989182193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IFERROR(__xludf.DUMMYFUNCTION("IMPORTRANGE(""https://docs.google.com/spreadsheets/d/11923uPwbBZFjjGgGUA6NLw09EwE0CqkOc4q9oUmW1yo/edit?usp=sharing"",""อุทัยธานี!I524"")"),111)</f>
        <v>111</v>
      </c>
      <c r="J629" s="340">
        <f ca="1">IFERROR(__xludf.DUMMYFUNCTION("IMPORTRANGE(""https://docs.google.com/spreadsheets/d/11923uPwbBZFjjGgGUA6NLw09EwE0CqkOc4q9oUmW1yo/edit?usp=sharing"",""อุทัยธานี!J524"")"),44)</f>
        <v>44</v>
      </c>
      <c r="K629" s="341">
        <f t="shared" ca="1" si="129"/>
        <v>39.63963963963964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0">
        <f ca="1">IFERROR(__xludf.DUMMYFUNCTION("IMPORTRANGE(""https://docs.google.com/spreadsheets/d/11923uPwbBZFjjGgGUA6NLw09EwE0CqkOc4q9oUmW1yo/edit?usp=sharing"",""อุทัยธานี!J525"")"),1671275.6)</f>
        <v>1671275.6</v>
      </c>
      <c r="K630" s="341">
        <f t="shared" ca="1" si="129"/>
        <v>13.592636906914878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IFERROR(__xludf.DUMMYFUNCTION("IMPORTRANGE(""https://docs.google.com/spreadsheets/d/11923uPwbBZFjjGgGUA6NLw09EwE0CqkOc4q9oUmW1yo/edit?usp=sharing"",""อุทัยธานี!I526"")"),678)</f>
        <v>678</v>
      </c>
      <c r="J631" s="340">
        <f ca="1">IFERROR(__xludf.DUMMYFUNCTION("IMPORTRANGE(""https://docs.google.com/spreadsheets/d/11923uPwbBZFjjGgGUA6NLw09EwE0CqkOc4q9oUmW1yo/edit?usp=sharing"",""อุทัยธานี!J526"")"),240)</f>
        <v>240</v>
      </c>
      <c r="K631" s="341">
        <f t="shared" ca="1" si="129"/>
        <v>35.398230088495573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0">
        <f ca="1">IFERROR(__xludf.DUMMYFUNCTION("IMPORTRANGE(""https://docs.google.com/spreadsheets/d/11923uPwbBZFjjGgGUA6NLw09EwE0CqkOc4q9oUmW1yo/edit?usp=sharing"",""อุทัยธานี!J527"")"),1140464.61)</f>
        <v>1140464.6100000001</v>
      </c>
      <c r="K632" s="341">
        <f t="shared" ca="1" si="129"/>
        <v>28.646454757086843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IFERROR(__xludf.DUMMYFUNCTION("IMPORTRANGE(""https://docs.google.com/spreadsheets/d/11923uPwbBZFjjGgGUA6NLw09EwE0CqkOc4q9oUmW1yo/edit?usp=sharing"",""อุทัยธานี!I528"")"),248)</f>
        <v>248</v>
      </c>
      <c r="J633" s="340">
        <f ca="1">IFERROR(__xludf.DUMMYFUNCTION("IMPORTRANGE(""https://docs.google.com/spreadsheets/d/11923uPwbBZFjjGgGUA6NLw09EwE0CqkOc4q9oUmW1yo/edit?usp=sharing"",""อุทัยธานี!J528"")"),127)</f>
        <v>127</v>
      </c>
      <c r="K633" s="341">
        <f t="shared" ca="1" si="129"/>
        <v>51.20967741935484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IFERROR(__xludf.DUMMYFUNCTION("IMPORTRANGE(""https://docs.google.com/spreadsheets/d/11923uPwbBZFjjGgGUA6NLw09EwE0CqkOc4q9oUmW1yo/edit?usp=sharing"",""อุทัยธานี!I529"")"),2000000)</f>
        <v>2000000</v>
      </c>
      <c r="J634" s="340">
        <f ca="1">IFERROR(__xludf.DUMMYFUNCTION("IMPORTRANGE(""https://docs.google.com/spreadsheets/d/11923uPwbBZFjjGgGUA6NLw09EwE0CqkOc4q9oUmW1yo/edit?usp=sharing"",""อุทัยธานี!J529"")"),1000000)</f>
        <v>1000000</v>
      </c>
      <c r="K634" s="341">
        <f t="shared" ca="1" si="129"/>
        <v>50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IFERROR(__xludf.DUMMYFUNCTION("IMPORTRANGE(""https://docs.google.com/spreadsheets/d/11923uPwbBZFjjGgGUA6NLw09EwE0CqkOc4q9oUmW1yo/edit?usp=sharing"",""อุทัยธานี!J530"")"),50)</f>
        <v>50</v>
      </c>
      <c r="K635" s="486">
        <f t="shared" ca="1" si="129"/>
        <v>52.083333333333336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7" sqref="G55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238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7294031</v>
      </c>
      <c r="M8" s="23">
        <f t="shared" ca="1" si="0"/>
        <v>2966802</v>
      </c>
      <c r="N8" s="23">
        <f t="shared" ca="1" si="0"/>
        <v>2410617.4299999997</v>
      </c>
      <c r="O8" s="22">
        <f t="shared" ref="O8:O16" ca="1" si="1">IF(L8&gt;0,N8*100/L8,0)</f>
        <v>33.049179939048791</v>
      </c>
      <c r="P8" s="22">
        <f t="shared" ref="P8:P16" ca="1" si="2">IF(M8&gt;0,N8*100/M8,0)</f>
        <v>81.25306070307353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7294031</v>
      </c>
      <c r="M10" s="30">
        <f t="shared" ca="1" si="4"/>
        <v>2966802</v>
      </c>
      <c r="N10" s="30">
        <f t="shared" ca="1" si="4"/>
        <v>2410617.4299999997</v>
      </c>
      <c r="O10" s="29">
        <f t="shared" ca="1" si="1"/>
        <v>33.049179939048791</v>
      </c>
      <c r="P10" s="29">
        <f t="shared" ca="1" si="2"/>
        <v>81.25306070307353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7294031</v>
      </c>
      <c r="M12" s="39">
        <f t="shared" ca="1" si="6"/>
        <v>2966802</v>
      </c>
      <c r="N12" s="39">
        <f t="shared" ca="1" si="6"/>
        <v>2410617.4299999997</v>
      </c>
      <c r="O12" s="39">
        <f t="shared" ca="1" si="1"/>
        <v>33.049179939048791</v>
      </c>
      <c r="P12" s="39">
        <f t="shared" ca="1" si="2"/>
        <v>81.25306070307353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5113031</v>
      </c>
      <c r="M14" s="39">
        <f t="shared" si="8"/>
        <v>0</v>
      </c>
      <c r="N14" s="39">
        <f t="shared" ca="1" si="8"/>
        <v>656304.44999999995</v>
      </c>
      <c r="O14" s="39">
        <f t="shared" ca="1" si="1"/>
        <v>12.83591767779229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3957295</v>
      </c>
      <c r="M18" s="23">
        <f t="shared" ca="1" si="11"/>
        <v>2966802</v>
      </c>
      <c r="N18" s="23">
        <f t="shared" ca="1" si="11"/>
        <v>1754312.98</v>
      </c>
      <c r="O18" s="22">
        <f t="shared" ref="O18:O20" ca="1" si="12">IF(L18&gt;0,N18*100/L18,0)</f>
        <v>44.331114561840856</v>
      </c>
      <c r="P18" s="22">
        <f t="shared" ref="P18:P26" ca="1" si="13">IF(M18&gt;0,N18*100/M18,0)</f>
        <v>59.131447936195272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3957295</v>
      </c>
      <c r="M20" s="30">
        <f t="shared" ca="1" si="15"/>
        <v>2966802</v>
      </c>
      <c r="N20" s="30">
        <f t="shared" ca="1" si="15"/>
        <v>1754312.98</v>
      </c>
      <c r="O20" s="29">
        <f t="shared" ca="1" si="12"/>
        <v>44.331114561840856</v>
      </c>
      <c r="P20" s="29">
        <f t="shared" ca="1" si="13"/>
        <v>59.131447936195272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3957295</v>
      </c>
      <c r="M22" s="42">
        <f t="shared" ca="1" si="18"/>
        <v>2966802</v>
      </c>
      <c r="N22" s="39">
        <f t="shared" ca="1" si="18"/>
        <v>1754312.98</v>
      </c>
      <c r="O22" s="39">
        <f t="shared" ca="1" si="17"/>
        <v>44.331114561840856</v>
      </c>
      <c r="P22" s="39">
        <f t="shared" ca="1" si="13"/>
        <v>59.131447936195272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1776295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3336736</v>
      </c>
      <c r="M28" s="23">
        <f t="shared" si="23"/>
        <v>0</v>
      </c>
      <c r="N28" s="23">
        <f t="shared" ca="1" si="23"/>
        <v>656304.44999999995</v>
      </c>
      <c r="O28" s="22">
        <f t="shared" ref="O28:O30" ca="1" si="24">IF(L28&gt;0,N28*100/L28,0)</f>
        <v>19.669055328320848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3336736</v>
      </c>
      <c r="M30" s="30">
        <f t="shared" si="27"/>
        <v>0</v>
      </c>
      <c r="N30" s="30">
        <f t="shared" ca="1" si="27"/>
        <v>656304.44999999995</v>
      </c>
      <c r="O30" s="29">
        <f t="shared" ca="1" si="24"/>
        <v>19.669055328320848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3336736</v>
      </c>
      <c r="M32" s="39">
        <f t="shared" si="30"/>
        <v>0</v>
      </c>
      <c r="N32" s="39">
        <f t="shared" ca="1" si="30"/>
        <v>656304.44999999995</v>
      </c>
      <c r="O32" s="39">
        <f t="shared" ca="1" si="29"/>
        <v>19.669055328320848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3336736</v>
      </c>
      <c r="M34" s="39">
        <f t="shared" si="32"/>
        <v>0</v>
      </c>
      <c r="N34" s="39">
        <f t="shared" ca="1" si="32"/>
        <v>656304.44999999995</v>
      </c>
      <c r="O34" s="39">
        <f t="shared" ca="1" si="29"/>
        <v>19.669055328320848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3957295</v>
      </c>
      <c r="M37" s="55">
        <f t="shared" ca="1" si="33"/>
        <v>2966802</v>
      </c>
      <c r="N37" s="55">
        <f t="shared" ca="1" si="33"/>
        <v>1754312.98</v>
      </c>
      <c r="O37" s="56">
        <f t="shared" ca="1" si="29"/>
        <v>44.331114561840856</v>
      </c>
      <c r="P37" s="56">
        <f t="shared" ca="1" si="25"/>
        <v>59.131447936195272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359609.68</v>
      </c>
      <c r="O41" s="78">
        <f t="shared" ref="O41:O43" ca="1" si="35">IF(L41&gt;0,N41*100/L41,0)</f>
        <v>42.764856701153526</v>
      </c>
      <c r="P41" s="78">
        <f t="shared" ref="P41:P43" ca="1" si="36">IF(M41&gt;0,N41*100/M41,0)</f>
        <v>57.0175487553512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359609.68</v>
      </c>
      <c r="O43" s="78">
        <f t="shared" ca="1" si="35"/>
        <v>42.764856701153526</v>
      </c>
      <c r="P43" s="78">
        <f t="shared" ca="1" si="36"/>
        <v>57.0175487553512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IFERROR(__xludf.DUMMYFUNCTION("IMPORTRANGE(""https://docs.google.com/spreadsheets/d/1Yj_ptqi66GCucihVvJfMjLAmec39IyEx_6qawtMGysU/edit?usp=sharing"",""สบก!R20"")"),359609.68)</f>
        <v>359609.68</v>
      </c>
      <c r="O45" s="39">
        <f ca="1">IF(L45&gt;0,N45*100/L45,0)</f>
        <v>42.764856701153526</v>
      </c>
      <c r="P45" s="39">
        <f ca="1">IF(M45&gt;0,N45*100/M45,0)</f>
        <v>57.0175487553512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261233</v>
      </c>
      <c r="O53" s="120">
        <f t="shared" ref="O53:O55" ca="1" si="40">IF(L53&gt;0,N53*100/L53,0)</f>
        <v>55.7</v>
      </c>
      <c r="P53" s="120">
        <f t="shared" ref="P53:P55" ca="1" si="41">IF(M53&gt;0,N53*100/M53,0)</f>
        <v>70.217884483055215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261233</v>
      </c>
      <c r="O55" s="120">
        <f t="shared" ca="1" si="40"/>
        <v>55.7</v>
      </c>
      <c r="P55" s="120">
        <f t="shared" ca="1" si="41"/>
        <v>70.217884483055215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IFERROR(__xludf.DUMMYFUNCTION("IMPORTRANGE(""https://docs.google.com/spreadsheets/d/1Yj_ptqi66GCucihVvJfMjLAmec39IyEx_6qawtMGysU/edit?usp=sharing"",""สบก!AA20"")"),261233)</f>
        <v>261233</v>
      </c>
      <c r="O57" s="39">
        <f ca="1">IF(L57&gt;0,N57*100/L57,0)</f>
        <v>55.7</v>
      </c>
      <c r="P57" s="39">
        <f ca="1">IF(M57&gt;0,N57*100/M57,0)</f>
        <v>70.217884483055215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IFERROR(__xludf.DUMMYFUNCTION("IMPORTRANGE(""https://docs.google.com/spreadsheets/d/11923uPwbBZFjjGgGUA6NLw09EwE0CqkOc4q9oUmW1yo/edit?usp=sharing"",""กำแพงเพชร!J50"")"),0)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239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IFERROR(__xludf.DUMMYFUNCTION("IMPORTRANGE(""https://docs.google.com/spreadsheets/d/11923uPwbBZFjjGgGUA6NLw09EwE0CqkOc4q9oUmW1yo/edit?usp=sharing"",""กำแพงเพชร!J65"")"),0)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IFERROR(__xludf.DUMMYFUNCTION("IMPORTRANGE(""https://docs.google.com/spreadsheets/d/11923uPwbBZFjjGgGUA6NLw09EwE0CqkOc4q9oUmW1yo/edit?usp=sharing"",""กำแพงเพชร!I68"")"),0)</f>
        <v>0</v>
      </c>
      <c r="J138" s="266">
        <f ca="1">IFERROR(__xludf.DUMMYFUNCTION("IMPORTRANGE(""https://docs.google.com/spreadsheets/d/11923uPwbBZFjjGgGUA6NLw09EwE0CqkOc4q9oUmW1yo/edit?usp=sharing"",""กำแพงเพชร!J68"")"),0)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145425</v>
      </c>
      <c r="N140" s="152">
        <f t="shared" ca="1" si="64"/>
        <v>109950</v>
      </c>
      <c r="O140" s="151">
        <f t="shared" ref="O140:O142" ca="1" si="65">IF(L140&gt;0,N140*100/L140,0)</f>
        <v>159.34782608695653</v>
      </c>
      <c r="P140" s="151">
        <f t="shared" ref="P140:P142" ca="1" si="66">IF(M140&gt;0,N140*100/M140,0)</f>
        <v>75.605982465188248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145425</v>
      </c>
      <c r="N142" s="88">
        <f t="shared" ca="1" si="68"/>
        <v>109950</v>
      </c>
      <c r="O142" s="156">
        <f t="shared" ca="1" si="65"/>
        <v>159.34782608695653</v>
      </c>
      <c r="P142" s="156">
        <f t="shared" ca="1" si="66"/>
        <v>75.605982465188248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IFERROR(__xludf.DUMMYFUNCTION("IMPORTRANGE(""https://docs.google.com/spreadsheets/d/1Yj_ptqi66GCucihVvJfMjLAmec39IyEx_6qawtMGysU/edit?usp=sharing"",""สบก!BJ20"")"),145425)</f>
        <v>145425</v>
      </c>
      <c r="N144" s="168">
        <f ca="1">IFERROR(__xludf.DUMMYFUNCTION("IMPORTRANGE(""https://docs.google.com/spreadsheets/d/1Yj_ptqi66GCucihVvJfMjLAmec39IyEx_6qawtMGysU/edit?usp=sharing"",""สบก!BK20"")"),109950)</f>
        <v>109950</v>
      </c>
      <c r="O144" s="168">
        <f ca="1">IF(L144&gt;0,N144*100/L144,0)</f>
        <v>159.34782608695653</v>
      </c>
      <c r="P144" s="168">
        <f ca="1">IF(M144&gt;0,N144*100/M144,0)</f>
        <v>75.605982465188248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IFERROR(__xludf.DUMMYFUNCTION("IMPORTRANGE(""https://docs.google.com/spreadsheets/d/11923uPwbBZFjjGgGUA6NLw09EwE0CqkOc4q9oUmW1yo/edit?usp=sharing"",""กำแพงเพชร!I74"")"),4)</f>
        <v>4</v>
      </c>
      <c r="J149" s="274">
        <f ca="1">IFERROR(__xludf.DUMMYFUNCTION("IMPORTRANGE(""https://docs.google.com/spreadsheets/d/11923uPwbBZFjjGgGUA6NLw09EwE0CqkOc4q9oUmW1yo/edit?usp=sharing"",""กำแพงเพชร!J74"")"),2)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IFERROR(__xludf.DUMMYFUNCTION("IMPORTRANGE(""https://docs.google.com/spreadsheets/d/11923uPwbBZFjjGgGUA6NLw09EwE0CqkOc4q9oUmW1yo/edit?usp=sharing"",""กำแพงเพชร!I89"")"),3)</f>
        <v>3</v>
      </c>
      <c r="J164" s="283">
        <f ca="1">IFERROR(__xludf.DUMMYFUNCTION("IMPORTRANGE(""https://docs.google.com/spreadsheets/d/11923uPwbBZFjjGgGUA6NLw09EwE0CqkOc4q9oUmW1yo/edit?usp=sharing"",""กำแพงเพชร!J89"")"),2)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IFERROR(__xludf.DUMMYFUNCTION("IMPORTRANGE(""https://docs.google.com/spreadsheets/d/11923uPwbBZFjjGgGUA6NLw09EwE0CqkOc4q9oUmW1yo/edit?usp=sharing"",""กำแพงเพชร!I101"")"),0)</f>
        <v>0</v>
      </c>
      <c r="J176" s="283">
        <f ca="1">IFERROR(__xludf.DUMMYFUNCTION("IMPORTRANGE(""https://docs.google.com/spreadsheets/d/11923uPwbBZFjjGgGUA6NLw09EwE0CqkOc4q9oUmW1yo/edit?usp=sharing"",""กำแพงเพชร!J101"")"),0)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IFERROR(__xludf.DUMMYFUNCTION("IMPORTRANGE(""https://docs.google.com/spreadsheets/d/11923uPwbBZFjjGgGUA6NLw09EwE0CqkOc4q9oUmW1yo/edit?usp=sharing"",""กำแพงเพชร!J113"")"),0)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IFERROR(__xludf.DUMMYFUNCTION("IMPORTRANGE(""https://docs.google.com/spreadsheets/d/11923uPwbBZFjjGgGUA6NLw09EwE0CqkOc4q9oUmW1yo/edit?usp=sharing"",""กำแพงเพชร!I114"")"),50000)</f>
        <v>50000</v>
      </c>
      <c r="J189" s="283">
        <f ca="1">IFERROR(__xludf.DUMMYFUNCTION("IMPORTRANGE(""https://docs.google.com/spreadsheets/d/11923uPwbBZFjjGgGUA6NLw09EwE0CqkOc4q9oUmW1yo/edit?usp=sharing"",""กำแพงเพชร!J114"")"),0)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IFERROR(__xludf.DUMMYFUNCTION("IMPORTRANGE(""https://docs.google.com/spreadsheets/d/11923uPwbBZFjjGgGUA6NLw09EwE0CqkOc4q9oUmW1yo/edit?usp=sharing"",""กำแพงเพชร!J128"")"),0)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IFERROR(__xludf.DUMMYFUNCTION("IMPORTRANGE(""https://docs.google.com/spreadsheets/d/11923uPwbBZFjjGgGUA6NLw09EwE0CqkOc4q9oUmW1yo/edit?usp=sharing"",""กำแพงเพชร!I129"")"),0)</f>
        <v>0</v>
      </c>
      <c r="J204" s="283">
        <f ca="1">IFERROR(__xludf.DUMMYFUNCTION("IMPORTRANGE(""https://docs.google.com/spreadsheets/d/11923uPwbBZFjjGgGUA6NLw09EwE0CqkOc4q9oUmW1yo/edit?usp=sharing"",""กำแพงเพชร!J129"")"),0)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IFERROR(__xludf.DUMMYFUNCTION("IMPORTRANGE(""https://docs.google.com/spreadsheets/d/11923uPwbBZFjjGgGUA6NLw09EwE0CqkOc4q9oUmW1yo/edit?usp=sharing"",""กำแพงเพชร!J143"")"),0)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IFERROR(__xludf.DUMMYFUNCTION("IMPORTRANGE(""https://docs.google.com/spreadsheets/d/11923uPwbBZFjjGgGUA6NLw09EwE0CqkOc4q9oUmW1yo/edit?usp=sharing"",""กำแพงเพชร!I144"")"),15)</f>
        <v>15</v>
      </c>
      <c r="J219" s="266">
        <f ca="1">IFERROR(__xludf.DUMMYFUNCTION("IMPORTRANGE(""https://docs.google.com/spreadsheets/d/11923uPwbBZFjjGgGUA6NLw09EwE0CqkOc4q9oUmW1yo/edit?usp=sharing"",""กำแพงเพชร!J144"")"),15)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IFERROR(__xludf.DUMMYFUNCTION("IMPORTRANGE(""https://docs.google.com/spreadsheets/d/11923uPwbBZFjjGgGUA6NLw09EwE0CqkOc4q9oUmW1yo/edit?usp=sharing"",""กำแพงเพชร!I149"")"),15)</f>
        <v>15</v>
      </c>
      <c r="J229" s="266">
        <f ca="1">IFERROR(__xludf.DUMMYFUNCTION("IMPORTRANGE(""https://docs.google.com/spreadsheets/d/11923uPwbBZFjjGgGUA6NLw09EwE0CqkOc4q9oUmW1yo/edit?usp=sharing"",""กำแพงเพชร!J149"")"),15)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IFERROR(__xludf.DUMMYFUNCTION("IMPORTRANGE(""https://docs.google.com/spreadsheets/d/11923uPwbBZFjjGgGUA6NLw09EwE0CqkOc4q9oUmW1yo/edit?usp=sharing"",""กำแพงเพชร!I158"")"),0)</f>
        <v>0</v>
      </c>
      <c r="J238" s="266">
        <f ca="1">IFERROR(__xludf.DUMMYFUNCTION("IMPORTRANGE(""https://docs.google.com/spreadsheets/d/11923uPwbBZFjjGgGUA6NLw09EwE0CqkOc4q9oUmW1yo/edit?usp=sharing"",""กำแพงเพชร!J158"")"),0)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IFERROR(__xludf.DUMMYFUNCTION("IMPORTRANGE(""https://docs.google.com/spreadsheets/d/11923uPwbBZFjjGgGUA6NLw09EwE0CqkOc4q9oUmW1yo/edit?usp=sharing"",""กำแพงเพชร!J166"")"),0)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IFERROR(__xludf.DUMMYFUNCTION("IMPORTRANGE(""https://docs.google.com/spreadsheets/d/11923uPwbBZFjjGgGUA6NLw09EwE0CqkOc4q9oUmW1yo/edit?usp=sharing"",""กำแพงเพชร!I169"")"),0)</f>
        <v>0</v>
      </c>
      <c r="J249" s="315">
        <f ca="1">IFERROR(__xludf.DUMMYFUNCTION("IMPORTRANGE(""https://docs.google.com/spreadsheets/d/11923uPwbBZFjjGgGUA6NLw09EwE0CqkOc4q9oUmW1yo/edit?usp=sharing"",""กำแพงเพชร!J169"")"),0)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IFERROR(__xludf.DUMMYFUNCTION("IMPORTRANGE(""https://docs.google.com/spreadsheets/d/11923uPwbBZFjjGgGUA6NLw09EwE0CqkOc4q9oUmW1yo/edit?usp=sharing"",""กำแพงเพชร!J184"")"),0)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IFERROR(__xludf.DUMMYFUNCTION("IMPORTRANGE(""https://docs.google.com/spreadsheets/d/11923uPwbBZFjjGgGUA6NLw09EwE0CqkOc4q9oUmW1yo/edit?usp=sharing"",""กำแพงเพชร!I185"")"),15)</f>
        <v>15</v>
      </c>
      <c r="J270" s="315">
        <f ca="1">IFERROR(__xludf.DUMMYFUNCTION("IMPORTRANGE(""https://docs.google.com/spreadsheets/d/11923uPwbBZFjjGgGUA6NLw09EwE0CqkOc4q9oUmW1yo/edit?usp=sharing"",""กำแพงเพชร!J185"")"),15)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109100</v>
      </c>
      <c r="O271" s="151">
        <f t="shared" ref="O271:O273" ca="1" si="84">IF(L271&gt;0,N271*100/L271,0)</f>
        <v>34.179197994987469</v>
      </c>
      <c r="P271" s="151">
        <f t="shared" ref="P271:P273" ca="1" si="85">IF(M271&gt;0,N271*100/M271,0)</f>
        <v>47.383279044516833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109100</v>
      </c>
      <c r="O273" s="156">
        <f t="shared" ca="1" si="84"/>
        <v>34.179197994987469</v>
      </c>
      <c r="P273" s="156">
        <f t="shared" ca="1" si="85"/>
        <v>47.383279044516833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IFERROR(__xludf.DUMMYFUNCTION("IMPORTRANGE(""https://docs.google.com/spreadsheets/d/1Yj_ptqi66GCucihVvJfMjLAmec39IyEx_6qawtMGysU/edit?usp=sharing"",""สบก!CL20"")"),109100)</f>
        <v>109100</v>
      </c>
      <c r="O275" s="168">
        <f ca="1">IF(L275&gt;0,N275*100/L275,0)</f>
        <v>34.179197994987469</v>
      </c>
      <c r="P275" s="168">
        <f ca="1">IF(M275&gt;0,N275*100/M275,0)</f>
        <v>47.383279044516833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IFERROR(__xludf.DUMMYFUNCTION("IMPORTRANGE(""https://docs.google.com/spreadsheets/d/11923uPwbBZFjjGgGUA6NLw09EwE0CqkOc4q9oUmW1yo/edit?usp=sharing"",""กำแพงเพชร!I199"")"),0)</f>
        <v>0</v>
      </c>
      <c r="J289" s="315">
        <f ca="1">IFERROR(__xludf.DUMMYFUNCTION("IMPORTRANGE(""https://docs.google.com/spreadsheets/d/11923uPwbBZFjjGgGUA6NLw09EwE0CqkOc4q9oUmW1yo/edit?usp=sharing"",""กำแพงเพชร!J199"")"),0)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IFERROR(__xludf.DUMMYFUNCTION("IMPORTRANGE(""https://docs.google.com/spreadsheets/d/11923uPwbBZFjjGgGUA6NLw09EwE0CqkOc4q9oUmW1yo/edit?usp=sharing"",""กำแพงเพชร!J213"")"),0)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IFERROR(__xludf.DUMMYFUNCTION("IMPORTRANGE(""https://docs.google.com/spreadsheets/d/11923uPwbBZFjjGgGUA6NLw09EwE0CqkOc4q9oUmW1yo/edit?usp=sharing"",""กำแพงเพชร!I214"")"),1)</f>
        <v>1</v>
      </c>
      <c r="J309" s="332">
        <f ca="1">IFERROR(__xludf.DUMMYFUNCTION("IMPORTRANGE(""https://docs.google.com/spreadsheets/d/11923uPwbBZFjjGgGUA6NLw09EwE0CqkOc4q9oUmW1yo/edit?usp=sharing"",""กำแพงเพชร!J214"")"),1)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49664.19</v>
      </c>
      <c r="O310" s="151">
        <f t="shared" ref="O310:O312" ca="1" si="94">IF(L310&gt;0,N310*100/L310,0)</f>
        <v>25.521166495375127</v>
      </c>
      <c r="P310" s="151">
        <f t="shared" ref="P310:P312" ca="1" si="95">IF(M310&gt;0,N310*100/M310,0)</f>
        <v>34.016568493150686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49664.19</v>
      </c>
      <c r="O312" s="156">
        <f t="shared" ca="1" si="94"/>
        <v>25.521166495375127</v>
      </c>
      <c r="P312" s="156">
        <f t="shared" ca="1" si="95"/>
        <v>34.016568493150686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IFERROR(__xludf.DUMMYFUNCTION("IMPORTRANGE(""https://docs.google.com/spreadsheets/d/1Yj_ptqi66GCucihVvJfMjLAmec39IyEx_6qawtMGysU/edit?usp=sharing"",""สบก!DD20"")"),49664.19)</f>
        <v>49664.19</v>
      </c>
      <c r="O314" s="168">
        <f ca="1">IF(L314&gt;0,N314*100/L314,0)</f>
        <v>25.521166495375127</v>
      </c>
      <c r="P314" s="168">
        <f ca="1">IF(M314&gt;0,N314*100/M314,0)</f>
        <v>34.016568493150686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IFERROR(__xludf.DUMMYFUNCTION("IMPORTRANGE(""https://docs.google.com/spreadsheets/d/11923uPwbBZFjjGgGUA6NLw09EwE0CqkOc4q9oUmW1yo/edit?usp=sharing"",""กำแพงเพชร!J226"")"),0)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IFERROR(__xludf.DUMMYFUNCTION("IMPORTRANGE(""https://docs.google.com/spreadsheets/d/11923uPwbBZFjjGgGUA6NLw09EwE0CqkOc4q9oUmW1yo/edit?usp=sharing"",""กำแพงเพชร!I228"")"),943)</f>
        <v>943</v>
      </c>
      <c r="J328" s="338">
        <f ca="1">IFERROR(__xludf.DUMMYFUNCTION("IMPORTRANGE(""https://docs.google.com/spreadsheets/d/11923uPwbBZFjjGgGUA6NLw09EwE0CqkOc4q9oUmW1yo/edit?usp=sharing"",""กำแพงเพชร!J228"")"),31)</f>
        <v>31</v>
      </c>
      <c r="K328" s="316">
        <f ca="1">IF(I328&gt;0,J328*100/I328,0)</f>
        <v>3.2873806998939554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1961030</v>
      </c>
      <c r="M329" s="152">
        <f t="shared" ca="1" si="98"/>
        <v>1338830</v>
      </c>
      <c r="N329" s="152">
        <f t="shared" ca="1" si="98"/>
        <v>777551.11</v>
      </c>
      <c r="O329" s="151">
        <f t="shared" ref="O329:O331" ca="1" si="99">IF(L329&gt;0,N329*100/L329,0)</f>
        <v>39.650138447652509</v>
      </c>
      <c r="P329" s="151">
        <f t="shared" ref="P329:P331" ca="1" si="100">IF(M329&gt;0,N329*100/M329,0)</f>
        <v>58.076911183645421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1961030</v>
      </c>
      <c r="M331" s="88">
        <f t="shared" ca="1" si="102"/>
        <v>1338830</v>
      </c>
      <c r="N331" s="88">
        <f t="shared" ca="1" si="102"/>
        <v>777551.11</v>
      </c>
      <c r="O331" s="156">
        <f t="shared" ca="1" si="99"/>
        <v>39.650138447652509</v>
      </c>
      <c r="P331" s="156">
        <f t="shared" ca="1" si="100"/>
        <v>58.076911183645421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1961030</v>
      </c>
      <c r="M333" s="167">
        <f ca="1">IFERROR(__xludf.DUMMYFUNCTION("IMPORTRANGE(""https://docs.google.com/spreadsheets/d/1Yj_ptqi66GCucihVvJfMjLAmec39IyEx_6qawtMGysU/edit?usp=sharing"",""สบก!DL20"")"),1338830)</f>
        <v>1338830</v>
      </c>
      <c r="N333" s="168">
        <f ca="1">IFERROR(__xludf.DUMMYFUNCTION("IMPORTRANGE(""https://docs.google.com/spreadsheets/d/1Yj_ptqi66GCucihVvJfMjLAmec39IyEx_6qawtMGysU/edit?usp=sharing"",""สบก!DM20"")"),777551.11)</f>
        <v>777551.11</v>
      </c>
      <c r="O333" s="168">
        <f ca="1">IF(L333&gt;0,N333*100/L333,0)</f>
        <v>39.650138447652509</v>
      </c>
      <c r="P333" s="168">
        <f ca="1">IF(M333&gt;0,N333*100/M333,0)</f>
        <v>58.076911183645421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IFERROR(__xludf.DUMMYFUNCTION("IMPORTRANGE(""https://docs.google.com/spreadsheets/d/1Yj_ptqi66GCucihVvJfMjLAmec39IyEx_6qawtMGysU/edit?usp=sharing"",""สบก!DI20"")"),1353930)</f>
        <v>1353930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IFERROR(__xludf.DUMMYFUNCTION("IMPORTRANGE(""https://docs.google.com/spreadsheets/d/11923uPwbBZFjjGgGUA6NLw09EwE0CqkOc4q9oUmW1yo/edit?usp=sharing"",""กำแพงเพชร!J234"")"),164)</f>
        <v>164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IFERROR(__xludf.DUMMYFUNCTION("IMPORTRANGE(""https://docs.google.com/spreadsheets/d/11923uPwbBZFjjGgGUA6NLw09EwE0CqkOc4q9oUmW1yo/edit?usp=sharing"",""กำแพงเพชร!J235"")"),1571.86)</f>
        <v>1571.86</v>
      </c>
      <c r="K340" s="341">
        <f t="shared" ca="1" si="103"/>
        <v>18.712619047619047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IFERROR(__xludf.DUMMYFUNCTION("IMPORTRANGE(""https://docs.google.com/spreadsheets/d/11923uPwbBZFjjGgGUA6NLw09EwE0CqkOc4q9oUmW1yo/edit?usp=sharing"",""กำแพงเพชร!I236"")"),943)</f>
        <v>943</v>
      </c>
      <c r="J341" s="187">
        <f ca="1">IFERROR(__xludf.DUMMYFUNCTION("IMPORTRANGE(""https://docs.google.com/spreadsheets/d/11923uPwbBZFjjGgGUA6NLw09EwE0CqkOc4q9oUmW1yo/edit?usp=sharing"",""กำแพงเพชร!J236"")"),114)</f>
        <v>114</v>
      </c>
      <c r="K341" s="341">
        <f t="shared" ca="1" si="103"/>
        <v>12.089077412513255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IFERROR(__xludf.DUMMYFUNCTION("IMPORTRANGE(""https://docs.google.com/spreadsheets/d/11923uPwbBZFjjGgGUA6NLw09EwE0CqkOc4q9oUmW1yo/edit?usp=sharing"",""กำแพงเพชร!J237"")"),1766.09)</f>
        <v>1766.09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IFERROR(__xludf.DUMMYFUNCTION("IMPORTRANGE(""https://docs.google.com/spreadsheets/d/11923uPwbBZFjjGgGUA6NLw09EwE0CqkOc4q9oUmW1yo/edit?usp=sharing"",""กำแพงเพชร!I238"")"),943)</f>
        <v>943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IFERROR(__xludf.DUMMYFUNCTION("IMPORTRANGE(""https://docs.google.com/spreadsheets/d/11923uPwbBZFjjGgGUA6NLw09EwE0CqkOc4q9oUmW1yo/edit?usp=sharing"",""กำแพงเพชร!I240"")"),943)</f>
        <v>943</v>
      </c>
      <c r="J345" s="187">
        <f ca="1">IFERROR(__xludf.DUMMYFUNCTION("IMPORTRANGE(""https://docs.google.com/spreadsheets/d/11923uPwbBZFjjGgGUA6NLw09EwE0CqkOc4q9oUmW1yo/edit?usp=sharing"",""กำแพงเพชร!J240"")"),31)</f>
        <v>31</v>
      </c>
      <c r="K345" s="341">
        <f t="shared" ca="1" si="103"/>
        <v>3.2873806998939554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IFERROR(__xludf.DUMMYFUNCTION("IMPORTRANGE(""https://docs.google.com/spreadsheets/d/11923uPwbBZFjjGgGUA6NLw09EwE0CqkOc4q9oUmW1yo/edit?usp=sharing"",""กำแพงเพชร!J241"")"),552.84)</f>
        <v>552.84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IFERROR(__xludf.DUMMYFUNCTION("IMPORTRANGE(""https://docs.google.com/spreadsheets/d/11923uPwbBZFjjGgGUA6NLw09EwE0CqkOc4q9oUmW1yo/edit?usp=sharing"",""กำแพงเพชร!L242"")"),3336736)</f>
        <v>3336736</v>
      </c>
      <c r="M347" s="357"/>
      <c r="N347" s="357">
        <f ca="1">IFERROR(__xludf.DUMMYFUNCTION("IMPORTRANGE(""https://docs.google.com/spreadsheets/d/11923uPwbBZFjjGgGUA6NLw09EwE0CqkOc4q9oUmW1yo/edit?usp=sharing"",""กำแพงเพชร!M242"")"),656304.45)</f>
        <v>656304.44999999995</v>
      </c>
      <c r="O347" s="357">
        <f ca="1">+IF(L347&gt;0,N347*100/L347,0)</f>
        <v>19.669055328320848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IFERROR(__xludf.DUMMYFUNCTION("IMPORTRANGE(""https://docs.google.com/spreadsheets/d/11923uPwbBZFjjGgGUA6NLw09EwE0CqkOc4q9oUmW1yo/edit?usp=sharing"",""กำแพงเพชร!M275"")"),185689)</f>
        <v>185689</v>
      </c>
      <c r="O380" s="372">
        <f ca="1">+IF(L380&gt;0,N380*100/L380,0)</f>
        <v>18.053999922218335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IFERROR(__xludf.DUMMYFUNCTION("IMPORTRANGE(""https://docs.google.com/spreadsheets/d/11923uPwbBZFjjGgGUA6NLw09EwE0CqkOc4q9oUmW1yo/edit?usp=sharing"",""กำแพงเพชร!M278"")"),185689)</f>
        <v>185689</v>
      </c>
      <c r="O383" s="165">
        <f t="shared" ca="1" si="109"/>
        <v>18.053999922218335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IFERROR(__xludf.DUMMYFUNCTION("IMPORTRANGE(""https://docs.google.com/spreadsheets/d/11923uPwbBZFjjGgGUA6NLw09EwE0CqkOc4q9oUmW1yo/edit?usp=sharing"",""กำแพงเพชร!M280"")"),185689)</f>
        <v>185689</v>
      </c>
      <c r="O385" s="168">
        <f t="shared" ca="1" si="109"/>
        <v>18.053999922218335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IFERROR(__xludf.DUMMYFUNCTION("IMPORTRANGE(""https://docs.google.com/spreadsheets/d/11923uPwbBZFjjGgGUA6NLw09EwE0CqkOc4q9oUmW1yo/edit?usp=sharing"",""กำแพงเพชร!M281"")"),139132)</f>
        <v>139132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IFERROR(__xludf.DUMMYFUNCTION("IMPORTRANGE(""https://docs.google.com/spreadsheets/d/11923uPwbBZFjjGgGUA6NLw09EwE0CqkOc4q9oUmW1yo/edit?usp=sharing"",""กำแพงเพชร!M283"")"),43607)</f>
        <v>43607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IFERROR(__xludf.DUMMYFUNCTION("IMPORTRANGE(""https://docs.google.com/spreadsheets/d/11923uPwbBZFjjGgGUA6NLw09EwE0CqkOc4q9oUmW1yo/edit?usp=sharing"",""กำแพงเพชร!M284"")"),2950)</f>
        <v>2950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IFERROR(__xludf.DUMMYFUNCTION("IMPORTRANGE(""https://docs.google.com/spreadsheets/d/11923uPwbBZFjjGgGUA6NLw09EwE0CqkOc4q9oUmW1yo/edit?usp=sharing"",""กำแพงเพชร!M296"")"),91223)</f>
        <v>91223</v>
      </c>
      <c r="O401" s="372">
        <f ca="1">+IF(L401&gt;0,N401*100/L401,0)</f>
        <v>57.032197561738045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IFERROR(__xludf.DUMMYFUNCTION("IMPORTRANGE(""https://docs.google.com/spreadsheets/d/11923uPwbBZFjjGgGUA6NLw09EwE0CqkOc4q9oUmW1yo/edit?usp=sharing"",""กำแพงเพชร!M299"")"),91223)</f>
        <v>91223</v>
      </c>
      <c r="O404" s="168">
        <f t="shared" ca="1" si="112"/>
        <v>57.032197561738045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IFERROR(__xludf.DUMMYFUNCTION("IMPORTRANGE(""https://docs.google.com/spreadsheets/d/11923uPwbBZFjjGgGUA6NLw09EwE0CqkOc4q9oUmW1yo/edit?usp=sharing"",""กำแพงเพชร!M301"")"),91223)</f>
        <v>91223</v>
      </c>
      <c r="O406" s="168">
        <f t="shared" ca="1" si="112"/>
        <v>57.032197561738045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IFERROR(__xludf.DUMMYFUNCTION("IMPORTRANGE(""https://docs.google.com/spreadsheets/d/11923uPwbBZFjjGgGUA6NLw09EwE0CqkOc4q9oUmW1yo/edit?usp=sharing"",""กำแพงเพชร!M303"")"),17500)</f>
        <v>17500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IFERROR(__xludf.DUMMYFUNCTION("IMPORTRANGE(""https://docs.google.com/spreadsheets/d/11923uPwbBZFjjGgGUA6NLw09EwE0CqkOc4q9oUmW1yo/edit?usp=sharing"",""กำแพงเพชร!M305"")"),7150)</f>
        <v>7150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IFERROR(__xludf.DUMMYFUNCTION("IMPORTRANGE(""https://docs.google.com/spreadsheets/d/11923uPwbBZFjjGgGUA6NLw09EwE0CqkOc4q9oUmW1yo/edit?usp=sharing"",""กำแพงเพชร!M330"")"),100699)</f>
        <v>100699</v>
      </c>
      <c r="O435" s="411">
        <f t="shared" ref="O435:O439" ca="1" si="114">+IF(L435&gt;0,N435*100/L435,0)</f>
        <v>72.133954154727789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IFERROR(__xludf.DUMMYFUNCTION("IMPORTRANGE(""https://docs.google.com/spreadsheets/d/11923uPwbBZFjjGgGUA6NLw09EwE0CqkOc4q9oUmW1yo/edit?usp=sharing"",""กำแพงเพชร!M332"")"),100699)</f>
        <v>100699</v>
      </c>
      <c r="O437" s="168">
        <f t="shared" ca="1" si="114"/>
        <v>72.133954154727789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IFERROR(__xludf.DUMMYFUNCTION("IMPORTRANGE(""https://docs.google.com/spreadsheets/d/11923uPwbBZFjjGgGUA6NLw09EwE0CqkOc4q9oUmW1yo/edit?usp=sharing"",""กำแพงเพชร!M334"")"),100699)</f>
        <v>100699</v>
      </c>
      <c r="O439" s="168">
        <f t="shared" ca="1" si="114"/>
        <v>72.133954154727789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IFERROR(__xludf.DUMMYFUNCTION("IMPORTRANGE(""https://docs.google.com/spreadsheets/d/11923uPwbBZFjjGgGUA6NLw09EwE0CqkOc4q9oUmW1yo/edit?usp=sharing"",""กำแพงเพชร!M335"")"),83359)</f>
        <v>83359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IFERROR(__xludf.DUMMYFUNCTION("IMPORTRANGE(""https://docs.google.com/spreadsheets/d/11923uPwbBZFjjGgGUA6NLw09EwE0CqkOc4q9oUmW1yo/edit?usp=sharing"",""กำแพงเพชร!M338"")"),17340)</f>
        <v>17340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IFERROR(__xludf.DUMMYFUNCTION("IMPORTRANGE(""https://docs.google.com/spreadsheets/d/11923uPwbBZFjjGgGUA6NLw09EwE0CqkOc4q9oUmW1yo/edit?usp=sharing"",""กำแพงเพชร!L350"")"),1082066)</f>
        <v>1082066</v>
      </c>
      <c r="M455" s="372"/>
      <c r="N455" s="372">
        <f ca="1">IFERROR(__xludf.DUMMYFUNCTION("IMPORTRANGE(""https://docs.google.com/spreadsheets/d/11923uPwbBZFjjGgGUA6NLw09EwE0CqkOc4q9oUmW1yo/edit?usp=sharing"",""กำแพงเพชร!M350"")"),76443.67)</f>
        <v>76443.67</v>
      </c>
      <c r="O455" s="372">
        <f t="shared" ref="O455:O459" ca="1" si="116">+IF(L455&gt;0,N455*100/L455,0)</f>
        <v>7.0646032681925135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IFERROR(__xludf.DUMMYFUNCTION("IMPORTRANGE(""https://docs.google.com/spreadsheets/d/11923uPwbBZFjjGgGUA6NLw09EwE0CqkOc4q9oUmW1yo/edit?usp=sharing"",""กำแพงเพชร!L352"")"),1082066)</f>
        <v>1082066</v>
      </c>
      <c r="M457" s="165"/>
      <c r="N457" s="168">
        <f ca="1">IFERROR(__xludf.DUMMYFUNCTION("IMPORTRANGE(""https://docs.google.com/spreadsheets/d/11923uPwbBZFjjGgGUA6NLw09EwE0CqkOc4q9oUmW1yo/edit?usp=sharing"",""กำแพงเพชร!M352"")"),76443.67)</f>
        <v>76443.67</v>
      </c>
      <c r="O457" s="168">
        <f t="shared" ca="1" si="116"/>
        <v>7.0646032681925135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IFERROR(__xludf.DUMMYFUNCTION("IMPORTRANGE(""https://docs.google.com/spreadsheets/d/11923uPwbBZFjjGgGUA6NLw09EwE0CqkOc4q9oUmW1yo/edit?usp=sharing"",""กำแพงเพชร!L354"")"),1082066)</f>
        <v>1082066</v>
      </c>
      <c r="M459" s="168"/>
      <c r="N459" s="168">
        <f ca="1">IFERROR(__xludf.DUMMYFUNCTION("IMPORTRANGE(""https://docs.google.com/spreadsheets/d/11923uPwbBZFjjGgGUA6NLw09EwE0CqkOc4q9oUmW1yo/edit?usp=sharing"",""กำแพงเพชร!M354"")"),76443.67)</f>
        <v>76443.67</v>
      </c>
      <c r="O459" s="168">
        <f t="shared" ca="1" si="116"/>
        <v>7.0646032681925135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IFERROR(__xludf.DUMMYFUNCTION("IMPORTRANGE(""https://docs.google.com/spreadsheets/d/11923uPwbBZFjjGgGUA6NLw09EwE0CqkOc4q9oUmW1yo/edit?usp=sharing"",""กำแพงเพชร!M357"")"),43266.67)</f>
        <v>43266.67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IFERROR(__xludf.DUMMYFUNCTION("IMPORTRANGE(""https://docs.google.com/spreadsheets/d/11923uPwbBZFjjGgGUA6NLw09EwE0CqkOc4q9oUmW1yo/edit?usp=sharing"",""กำแพงเพชร!M358"")"),33177)</f>
        <v>33177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IFERROR(__xludf.DUMMYFUNCTION("IMPORTRANGE(""https://docs.google.com/spreadsheets/d/11923uPwbBZFjjGgGUA6NLw09EwE0CqkOc4q9oUmW1yo/edit?usp=sharing"",""กำแพงเพชร!I359"")"),162754)</f>
        <v>162754</v>
      </c>
      <c r="J464" s="266">
        <f ca="1">IFERROR(__xludf.DUMMYFUNCTION("IMPORTRANGE(""https://docs.google.com/spreadsheets/d/11923uPwbBZFjjGgGUA6NLw09EwE0CqkOc4q9oUmW1yo/edit?usp=sharing"",""กำแพงเพชร!J359"")"),0)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IFERROR(__xludf.DUMMYFUNCTION("IMPORTRANGE(""https://docs.google.com/spreadsheets/d/11923uPwbBZFjjGgGUA6NLw09EwE0CqkOc4q9oUmW1yo/edit?usp=sharing"",""กำแพงเพชร!I411"")"),0)</f>
        <v>0</v>
      </c>
      <c r="J516" s="266">
        <f ca="1">IFERROR(__xludf.DUMMYFUNCTION("IMPORTRANGE(""https://docs.google.com/spreadsheets/d/11923uPwbBZFjjGgGUA6NLw09EwE0CqkOc4q9oUmW1yo/edit?usp=sharing"",""กำแพงเพชร!J411"")"),0)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IFERROR(__xludf.DUMMYFUNCTION("IMPORTRANGE(""https://docs.google.com/spreadsheets/d/11923uPwbBZFjjGgGUA6NLw09EwE0CqkOc4q9oUmW1yo/edit?usp=sharing"",""กำแพงเพชร!I412"")"),0)</f>
        <v>0</v>
      </c>
      <c r="J517" s="283">
        <f ca="1">IFERROR(__xludf.DUMMYFUNCTION("IMPORTRANGE(""https://docs.google.com/spreadsheets/d/11923uPwbBZFjjGgGUA6NLw09EwE0CqkOc4q9oUmW1yo/edit?usp=sharing"",""กำแพงเพชร!J412"")"),0)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IFERROR(__xludf.DUMMYFUNCTION("IMPORTRANGE(""https://docs.google.com/spreadsheets/d/11923uPwbBZFjjGgGUA6NLw09EwE0CqkOc4q9oUmW1yo/edit?usp=sharing"",""กำแพงเพชร!I413"")"),0)</f>
        <v>0</v>
      </c>
      <c r="J518" s="283">
        <f ca="1">IFERROR(__xludf.DUMMYFUNCTION("IMPORTRANGE(""https://docs.google.com/spreadsheets/d/11923uPwbBZFjjGgGUA6NLw09EwE0CqkOc4q9oUmW1yo/edit?usp=sharing"",""กำแพงเพชร!J413"")"),0)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IFERROR(__xludf.DUMMYFUNCTION("IMPORTRANGE(""https://docs.google.com/spreadsheets/d/11923uPwbBZFjjGgGUA6NLw09EwE0CqkOc4q9oUmW1yo/edit?usp=sharing"",""กำแพงเพชร!I420"")"),2168)</f>
        <v>2168</v>
      </c>
      <c r="J525" s="283">
        <f ca="1">IFERROR(__xludf.DUMMYFUNCTION("IMPORTRANGE(""https://docs.google.com/spreadsheets/d/11923uPwbBZFjjGgGUA6NLw09EwE0CqkOc4q9oUmW1yo/edit?usp=sharing"",""กำแพงเพชร!J420"")"),0)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IFERROR(__xludf.DUMMYFUNCTION("IMPORTRANGE(""https://docs.google.com/spreadsheets/d/11923uPwbBZFjjGgGUA6NLw09EwE0CqkOc4q9oUmW1yo/edit?usp=sharing"",""กำแพงเพชร!I421"")"),106)</f>
        <v>106</v>
      </c>
      <c r="J526" s="283">
        <f ca="1">IFERROR(__xludf.DUMMYFUNCTION("IMPORTRANGE(""https://docs.google.com/spreadsheets/d/11923uPwbBZFjjGgGUA6NLw09EwE0CqkOc4q9oUmW1yo/edit?usp=sharing"",""กำแพงเพชร!J421"")"),0)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IFERROR(__xludf.DUMMYFUNCTION("IMPORTRANGE(""https://docs.google.com/spreadsheets/d/11923uPwbBZFjjGgGUA6NLw09EwE0CqkOc4q9oUmW1yo/edit?usp=sharing"",""กำแพงเพชร!M428"")"),29825)</f>
        <v>29825</v>
      </c>
      <c r="O533" s="411">
        <f t="shared" ref="O533:O537" ca="1" si="118">+IF(L533&gt;0,N533*100/L533,0)</f>
        <v>86.826783114992722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IFERROR(__xludf.DUMMYFUNCTION("IMPORTRANGE(""https://docs.google.com/spreadsheets/d/11923uPwbBZFjjGgGUA6NLw09EwE0CqkOc4q9oUmW1yo/edit?usp=sharing"",""กำแพงเพชร!J446"")"),3227)</f>
        <v>3227</v>
      </c>
      <c r="K551" s="410">
        <f ca="1">IF(I551&gt;0,J551*100/I551,0)</f>
        <v>64.540000000000006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IFERROR(__xludf.DUMMYFUNCTION("IMPORTRANGE(""https://docs.google.com/spreadsheets/d/11923uPwbBZFjjGgGUA6NLw09EwE0CqkOc4q9oUmW1yo/edit?usp=sharing"",""กำแพงเพชร!J455"")"),3227)</f>
        <v>3227</v>
      </c>
      <c r="K560" s="223">
        <f t="shared" ref="K560:K561" ca="1" si="121">IF(I560&gt;0,J560*100/I560,0)</f>
        <v>64.540000000000006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IFERROR(__xludf.DUMMYFUNCTION("IMPORTRANGE(""https://docs.google.com/spreadsheets/d/11923uPwbBZFjjGgGUA6NLw09EwE0CqkOc4q9oUmW1yo/edit?usp=sharing"",""กำแพงเพชร!J456"")"),235)</f>
        <v>235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IFERROR(__xludf.DUMMYFUNCTION("IMPORTRANGE(""https://docs.google.com/spreadsheets/d/11923uPwbBZFjjGgGUA6NLw09EwE0CqkOc4q9oUmW1yo/edit?usp=sharing"",""กำแพงเพชร!J459"")"),2353)</f>
        <v>2353</v>
      </c>
      <c r="K564" s="371">
        <f ca="1">IF(I564&gt;0,J564*100/I564,0)</f>
        <v>48.020408163265309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2">
        <f t="shared" ref="O564:O568" ca="1" si="122">+IF(L564&gt;0,N564*100/L564,0)</f>
        <v>31.526267857142859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68">
        <f t="shared" ca="1" si="122"/>
        <v>31.526267857142859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68">
        <f t="shared" ca="1" si="122"/>
        <v>31.526267857142859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IFERROR(__xludf.DUMMYFUNCTION("IMPORTRANGE(""https://docs.google.com/spreadsheets/d/11923uPwbBZFjjGgGUA6NLw09EwE0CqkOc4q9oUmW1yo/edit?usp=sharing"",""กำแพงเพชร!M466"")"),40000)</f>
        <v>40000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IFERROR(__xludf.DUMMYFUNCTION("IMPORTRANGE(""https://docs.google.com/spreadsheets/d/11923uPwbBZFjjGgGUA6NLw09EwE0CqkOc4q9oUmW1yo/edit?usp=sharing"",""กำแพงเพชร!J468"")"),2353)</f>
        <v>2353</v>
      </c>
      <c r="K573" s="201">
        <f ca="1">IF(I573&gt;0,J573*100/I573,0)</f>
        <v>48.020408163265309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IFERROR(__xludf.DUMMYFUNCTION("IMPORTRANGE(""https://docs.google.com/spreadsheets/d/11923uPwbBZFjjGgGUA6NLw09EwE0CqkOc4q9oUmW1yo/edit?usp=sharing"",""กำแพงเพชร!J471"")"),83)</f>
        <v>83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IFERROR(__xludf.DUMMYFUNCTION("IMPORTRANGE(""https://docs.google.com/spreadsheets/d/11923uPwbBZFjjGgGUA6NLw09EwE0CqkOc4q9oUmW1yo/edit?usp=sharing"",""กำแพงเพชร!J472"")"),2270)</f>
        <v>2270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0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IFERROR(__xludf.DUMMYFUNCTION("IMPORTRANGE(""https://docs.google.com/spreadsheets/d/11923uPwbBZFjjGgGUA6NLw09EwE0CqkOc4q9oUmW1yo/edit?usp=sharing"",""กำแพงเพชร!I523"")"),5000000)</f>
        <v>5000000</v>
      </c>
      <c r="J628" s="340">
        <f ca="1">IFERROR(__xludf.DUMMYFUNCTION("IMPORTRANGE(""https://docs.google.com/spreadsheets/d/11923uPwbBZFjjGgGUA6NLw09EwE0CqkOc4q9oUmW1yo/edit?usp=sharing"",""กำแพงเพชร!J523"")"),510000)</f>
        <v>510000</v>
      </c>
      <c r="K628" s="341">
        <f t="shared" ref="K628:K635" ca="1" si="129">IF(I628&gt;0,J628*100/I628,0)</f>
        <v>10.199999999999999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IFERROR(__xludf.DUMMYFUNCTION("IMPORTRANGE(""https://docs.google.com/spreadsheets/d/11923uPwbBZFjjGgGUA6NLw09EwE0CqkOc4q9oUmW1yo/edit?usp=sharing"",""กำแพงเพชร!I524"")"),161)</f>
        <v>161</v>
      </c>
      <c r="J629" s="340">
        <f ca="1">IFERROR(__xludf.DUMMYFUNCTION("IMPORTRANGE(""https://docs.google.com/spreadsheets/d/11923uPwbBZFjjGgGUA6NLw09EwE0CqkOc4q9oUmW1yo/edit?usp=sharing"",""กำแพงเพชร!J524"")"),17)</f>
        <v>17</v>
      </c>
      <c r="K629" s="341">
        <f t="shared" ca="1" si="129"/>
        <v>10.559006211180124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0">
        <f ca="1">IFERROR(__xludf.DUMMYFUNCTION("IMPORTRANGE(""https://docs.google.com/spreadsheets/d/11923uPwbBZFjjGgGUA6NLw09EwE0CqkOc4q9oUmW1yo/edit?usp=sharing"",""กำแพงเพชร!J525"")"),858801.15)</f>
        <v>858801.15</v>
      </c>
      <c r="K630" s="341">
        <f t="shared" ca="1" si="129"/>
        <v>17.279922995228947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IFERROR(__xludf.DUMMYFUNCTION("IMPORTRANGE(""https://docs.google.com/spreadsheets/d/11923uPwbBZFjjGgGUA6NLw09EwE0CqkOc4q9oUmW1yo/edit?usp=sharing"",""กำแพงเพชร!I526"")"),126)</f>
        <v>126</v>
      </c>
      <c r="J631" s="340">
        <f ca="1">IFERROR(__xludf.DUMMYFUNCTION("IMPORTRANGE(""https://docs.google.com/spreadsheets/d/11923uPwbBZFjjGgGUA6NLw09EwE0CqkOc4q9oUmW1yo/edit?usp=sharing"",""กำแพงเพชร!J526"")"),42)</f>
        <v>42</v>
      </c>
      <c r="K631" s="341">
        <f t="shared" ca="1" si="129"/>
        <v>33.333333333333336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0">
        <f ca="1">IFERROR(__xludf.DUMMYFUNCTION("IMPORTRANGE(""https://docs.google.com/spreadsheets/d/11923uPwbBZFjjGgGUA6NLw09EwE0CqkOc4q9oUmW1yo/edit?usp=sharing"",""กำแพงเพชร!J527"")"),798436.32)</f>
        <v>798436.32</v>
      </c>
      <c r="K632" s="341">
        <f t="shared" ca="1" si="129"/>
        <v>31.667516985167413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IFERROR(__xludf.DUMMYFUNCTION("IMPORTRANGE(""https://docs.google.com/spreadsheets/d/11923uPwbBZFjjGgGUA6NLw09EwE0CqkOc4q9oUmW1yo/edit?usp=sharing"",""กำแพงเพชร!I528"")"),293)</f>
        <v>293</v>
      </c>
      <c r="J633" s="340">
        <f ca="1">IFERROR(__xludf.DUMMYFUNCTION("IMPORTRANGE(""https://docs.google.com/spreadsheets/d/11923uPwbBZFjjGgGUA6NLw09EwE0CqkOc4q9oUmW1yo/edit?usp=sharing"",""กำแพงเพชร!J528"")"),143)</f>
        <v>143</v>
      </c>
      <c r="K633" s="341">
        <f t="shared" ca="1" si="129"/>
        <v>48.805460750853243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IFERROR(__xludf.DUMMYFUNCTION("IMPORTRANGE(""https://docs.google.com/spreadsheets/d/11923uPwbBZFjjGgGUA6NLw09EwE0CqkOc4q9oUmW1yo/edit?usp=sharing"",""กำแพงเพชร!I529"")"),5000000)</f>
        <v>5000000</v>
      </c>
      <c r="J634" s="340">
        <f ca="1">IFERROR(__xludf.DUMMYFUNCTION("IMPORTRANGE(""https://docs.google.com/spreadsheets/d/11923uPwbBZFjjGgGUA6NLw09EwE0CqkOc4q9oUmW1yo/edit?usp=sharing"",""กำแพงเพชร!J529"")"),0)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71" sqref="G57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240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7073659</v>
      </c>
      <c r="M8" s="23">
        <f t="shared" ca="1" si="0"/>
        <v>3609427</v>
      </c>
      <c r="N8" s="23">
        <f t="shared" ca="1" si="0"/>
        <v>3278248.56</v>
      </c>
      <c r="O8" s="22">
        <f t="shared" ref="O8:O16" ca="1" si="1">IF(L8&gt;0,N8*100/L8,0)</f>
        <v>46.344452849649663</v>
      </c>
      <c r="P8" s="22">
        <f t="shared" ref="P8:P16" ca="1" si="2">IF(M8&gt;0,N8*100/M8,0)</f>
        <v>90.824625626172804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7073659</v>
      </c>
      <c r="M10" s="30">
        <f t="shared" ca="1" si="4"/>
        <v>3609427</v>
      </c>
      <c r="N10" s="30">
        <f t="shared" ca="1" si="4"/>
        <v>3278248.56</v>
      </c>
      <c r="O10" s="29">
        <f t="shared" ca="1" si="1"/>
        <v>46.344452849649663</v>
      </c>
      <c r="P10" s="29">
        <f t="shared" ca="1" si="2"/>
        <v>90.824625626172804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6888859</v>
      </c>
      <c r="M12" s="39">
        <f t="shared" ca="1" si="6"/>
        <v>3424627</v>
      </c>
      <c r="N12" s="39">
        <f t="shared" ca="1" si="6"/>
        <v>3093448.56</v>
      </c>
      <c r="O12" s="39">
        <f t="shared" ca="1" si="1"/>
        <v>44.905093281775692</v>
      </c>
      <c r="P12" s="39">
        <f t="shared" ca="1" si="2"/>
        <v>90.32950332985169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4143159</v>
      </c>
      <c r="M14" s="39">
        <f t="shared" si="8"/>
        <v>0</v>
      </c>
      <c r="N14" s="39">
        <f t="shared" ca="1" si="8"/>
        <v>851587</v>
      </c>
      <c r="O14" s="39">
        <f t="shared" ca="1" si="1"/>
        <v>20.554050665204979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3609427</v>
      </c>
      <c r="N18" s="23">
        <f t="shared" ca="1" si="11"/>
        <v>2426661.56</v>
      </c>
      <c r="O18" s="22">
        <f t="shared" ref="O18:O20" ca="1" si="12">IF(L18&gt;0,N18*100/L18,0)</f>
        <v>52.369394053183818</v>
      </c>
      <c r="P18" s="22">
        <f t="shared" ref="P18:P26" ca="1" si="13">IF(M18&gt;0,N18*100/M18,0)</f>
        <v>67.231213153777588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3609427</v>
      </c>
      <c r="N20" s="30">
        <f t="shared" ca="1" si="15"/>
        <v>2426661.56</v>
      </c>
      <c r="O20" s="29">
        <f t="shared" ca="1" si="12"/>
        <v>52.369394053183818</v>
      </c>
      <c r="P20" s="29">
        <f t="shared" ca="1" si="13"/>
        <v>67.231213153777588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3424627</v>
      </c>
      <c r="N22" s="39">
        <f t="shared" ca="1" si="18"/>
        <v>2241861.56</v>
      </c>
      <c r="O22" s="39">
        <f t="shared" ca="1" si="17"/>
        <v>50.390914689791273</v>
      </c>
      <c r="P22" s="39">
        <f t="shared" ca="1" si="13"/>
        <v>65.462941219583911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2439919</v>
      </c>
      <c r="M28" s="23">
        <f t="shared" si="23"/>
        <v>0</v>
      </c>
      <c r="N28" s="23">
        <f t="shared" ca="1" si="23"/>
        <v>851587</v>
      </c>
      <c r="O28" s="22">
        <f t="shared" ref="O28:O30" ca="1" si="24">IF(L28&gt;0,N28*100/L28,0)</f>
        <v>34.902265198147973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2439919</v>
      </c>
      <c r="M30" s="30">
        <f t="shared" si="27"/>
        <v>0</v>
      </c>
      <c r="N30" s="30">
        <f t="shared" ca="1" si="27"/>
        <v>851587</v>
      </c>
      <c r="O30" s="29">
        <f t="shared" ca="1" si="24"/>
        <v>34.902265198147973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2439919</v>
      </c>
      <c r="M32" s="39">
        <f t="shared" si="30"/>
        <v>0</v>
      </c>
      <c r="N32" s="39">
        <f t="shared" ca="1" si="30"/>
        <v>851587</v>
      </c>
      <c r="O32" s="39">
        <f t="shared" ca="1" si="29"/>
        <v>34.902265198147973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2439919</v>
      </c>
      <c r="M34" s="39">
        <f t="shared" si="32"/>
        <v>0</v>
      </c>
      <c r="N34" s="39">
        <f t="shared" ca="1" si="32"/>
        <v>851587</v>
      </c>
      <c r="O34" s="39">
        <f t="shared" ca="1" si="29"/>
        <v>34.902265198147973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3609427</v>
      </c>
      <c r="N37" s="55">
        <f t="shared" ca="1" si="33"/>
        <v>2426661.56</v>
      </c>
      <c r="O37" s="56">
        <f t="shared" ca="1" si="29"/>
        <v>52.369394053183818</v>
      </c>
      <c r="P37" s="56">
        <f t="shared" ca="1" si="25"/>
        <v>67.231213153777588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425048.21</v>
      </c>
      <c r="O41" s="78">
        <f t="shared" ref="O41:O43" ca="1" si="35">IF(L41&gt;0,N41*100/L41,0)</f>
        <v>56.620249100839217</v>
      </c>
      <c r="P41" s="78">
        <f t="shared" ref="P41:P43" ca="1" si="36">IF(M41&gt;0,N41*100/M41,0)</f>
        <v>75.483610371159656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425048.21</v>
      </c>
      <c r="O43" s="78">
        <f t="shared" ca="1" si="35"/>
        <v>56.620249100839217</v>
      </c>
      <c r="P43" s="78">
        <f t="shared" ca="1" si="36"/>
        <v>75.483610371159656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IFERROR(__xludf.DUMMYFUNCTION("IMPORTRANGE(""https://docs.google.com/spreadsheets/d/1Yj_ptqi66GCucihVvJfMjLAmec39IyEx_6qawtMGysU/edit?usp=sharing"",""สบก!R21"")"),425048.21)</f>
        <v>425048.21</v>
      </c>
      <c r="O45" s="39">
        <f ca="1">IF(L45&gt;0,N45*100/L45,0)</f>
        <v>56.620249100839217</v>
      </c>
      <c r="P45" s="39">
        <f ca="1">IF(M45&gt;0,N45*100/M45,0)</f>
        <v>75.483610371159656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344868.39</v>
      </c>
      <c r="O53" s="120">
        <f t="shared" ref="O53:O55" ca="1" si="40">IF(L53&gt;0,N53*100/L53,0)</f>
        <v>49.266912857142856</v>
      </c>
      <c r="P53" s="120">
        <f t="shared" ref="P53:P55" ca="1" si="41">IF(M53&gt;0,N53*100/M53,0)</f>
        <v>62.377619051064258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344868.39</v>
      </c>
      <c r="O55" s="120">
        <f t="shared" ca="1" si="40"/>
        <v>49.266912857142856</v>
      </c>
      <c r="P55" s="120">
        <f t="shared" ca="1" si="41"/>
        <v>62.377619051064258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IFERROR(__xludf.DUMMYFUNCTION("IMPORTRANGE(""https://docs.google.com/spreadsheets/d/1Yj_ptqi66GCucihVvJfMjLAmec39IyEx_6qawtMGysU/edit?usp=sharing"",""สบก!AA21"")"),344868.39)</f>
        <v>344868.39</v>
      </c>
      <c r="O57" s="39">
        <f ca="1">IF(L57&gt;0,N57*100/L57,0)</f>
        <v>49.266912857142856</v>
      </c>
      <c r="P57" s="39">
        <f ca="1">IF(M57&gt;0,N57*100/M57,0)</f>
        <v>62.377619051064258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475620</v>
      </c>
      <c r="N66" s="152">
        <f t="shared" ca="1" si="45"/>
        <v>223195</v>
      </c>
      <c r="O66" s="151">
        <f t="shared" ref="O66:O68" ca="1" si="46">IF(L66&gt;0,N66*100/L66,0)</f>
        <v>40.729014598540147</v>
      </c>
      <c r="P66" s="151">
        <f t="shared" ref="P66:P68" ca="1" si="47">IF(M66&gt;0,N66*100/M66,0)</f>
        <v>46.927168748160298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475620</v>
      </c>
      <c r="N68" s="88">
        <f t="shared" ca="1" si="49"/>
        <v>223195</v>
      </c>
      <c r="O68" s="156">
        <f t="shared" ca="1" si="46"/>
        <v>40.729014598540147</v>
      </c>
      <c r="P68" s="156">
        <f t="shared" ca="1" si="47"/>
        <v>46.927168748160298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IFERROR(__xludf.DUMMYFUNCTION("IMPORTRANGE(""https://docs.google.com/spreadsheets/d/1Yj_ptqi66GCucihVvJfMjLAmec39IyEx_6qawtMGysU/edit?usp=sharing"",""สบก!AI21"")"),475620)</f>
        <v>475620</v>
      </c>
      <c r="N70" s="168">
        <f ca="1">IFERROR(__xludf.DUMMYFUNCTION("IMPORTRANGE(""https://docs.google.com/spreadsheets/d/1Yj_ptqi66GCucihVvJfMjLAmec39IyEx_6qawtMGysU/edit?usp=sharing"",""สบก!AJ21"")"),223195)</f>
        <v>223195</v>
      </c>
      <c r="O70" s="168">
        <f ca="1">IF(L70&gt;0,N70*100/L70,0)</f>
        <v>40.729014598540147</v>
      </c>
      <c r="P70" s="168">
        <f ca="1">IF(M70&gt;0,N70*100/M70,0)</f>
        <v>46.927168748160298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IFERROR(__xludf.DUMMYFUNCTION("IMPORTRANGE(""https://docs.google.com/spreadsheets/d/11923uPwbBZFjjGgGUA6NLw09EwE0CqkOc4q9oUmW1yo/edit?usp=sharing"",""เชียงราย!I28"")"),60)</f>
        <v>60</v>
      </c>
      <c r="J88" s="203">
        <f ca="1">IFERROR(__xludf.DUMMYFUNCTION("IMPORTRANGE(""https://docs.google.com/spreadsheets/d/11923uPwbBZFjjGgGUA6NLw09EwE0CqkOc4q9oUmW1yo/edit?usp=sharing"",""เชียงราย!J28"")"),0)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214115</v>
      </c>
      <c r="O94" s="151">
        <f t="shared" ref="O94:O96" ca="1" si="53">IF(L94&gt;0,N94*100/L94,0)</f>
        <v>67.129107098068729</v>
      </c>
      <c r="P94" s="151">
        <f t="shared" ref="P94:P96" ca="1" si="54">IF(M94&gt;0,N94*100/M94,0)</f>
        <v>67.129107098068729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214115</v>
      </c>
      <c r="O96" s="156">
        <f t="shared" ca="1" si="53"/>
        <v>67.129107098068729</v>
      </c>
      <c r="P96" s="156">
        <f t="shared" ca="1" si="54"/>
        <v>67.129107098068729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IFERROR(__xludf.DUMMYFUNCTION("IMPORTRANGE(""https://docs.google.com/spreadsheets/d/1Yj_ptqi66GCucihVvJfMjLAmec39IyEx_6qawtMGysU/edit?usp=sharing"",""สบก!AS21"")"),29315)</f>
        <v>29315</v>
      </c>
      <c r="O98" s="168">
        <f ca="1">IF(L98&gt;0,N98*100/L98,0)</f>
        <v>21.850775193798448</v>
      </c>
      <c r="P98" s="168">
        <f ca="1">IF(M98&gt;0,N98*100/M98,0)</f>
        <v>21.850775193798448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IFERROR(__xludf.DUMMYFUNCTION("IMPORTRANGE(""https://docs.google.com/spreadsheets/d/11923uPwbBZFjjGgGUA6NLw09EwE0CqkOc4q9oUmW1yo/edit?usp=sharing"",""เชียงราย!J50"")"),0)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IFERROR(__xludf.DUMMYFUNCTION("IMPORTRANGE(""https://docs.google.com/spreadsheets/d/11923uPwbBZFjjGgGUA6NLw09EwE0CqkOc4q9oUmW1yo/edit?usp=sharing"",""เชียงราย!J65"")"),0)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IFERROR(__xludf.DUMMYFUNCTION("IMPORTRANGE(""https://docs.google.com/spreadsheets/d/11923uPwbBZFjjGgGUA6NLw09EwE0CqkOc4q9oUmW1yo/edit?usp=sharing"",""เชียงราย!I68"")"),15)</f>
        <v>15</v>
      </c>
      <c r="J138" s="266">
        <f ca="1">IFERROR(__xludf.DUMMYFUNCTION("IMPORTRANGE(""https://docs.google.com/spreadsheets/d/11923uPwbBZFjjGgGUA6NLw09EwE0CqkOc4q9oUmW1yo/edit?usp=sharing"",""เชียงราย!J68"")"),15)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446125</v>
      </c>
      <c r="N140" s="152">
        <f t="shared" ca="1" si="64"/>
        <v>308085.63</v>
      </c>
      <c r="O140" s="151">
        <f t="shared" ref="O140:O142" ca="1" si="65">IF(L140&gt;0,N140*100/L140,0)</f>
        <v>53.127371960682879</v>
      </c>
      <c r="P140" s="151">
        <f t="shared" ref="P140:P142" ca="1" si="66">IF(M140&gt;0,N140*100/M140,0)</f>
        <v>69.058140655645843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446125</v>
      </c>
      <c r="N142" s="88">
        <f t="shared" ca="1" si="68"/>
        <v>308085.63</v>
      </c>
      <c r="O142" s="156">
        <f t="shared" ca="1" si="65"/>
        <v>53.127371960682879</v>
      </c>
      <c r="P142" s="156">
        <f t="shared" ca="1" si="66"/>
        <v>69.058140655645843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IFERROR(__xludf.DUMMYFUNCTION("IMPORTRANGE(""https://docs.google.com/spreadsheets/d/1Yj_ptqi66GCucihVvJfMjLAmec39IyEx_6qawtMGysU/edit?usp=sharing"",""สบก!BJ21"")"),446125)</f>
        <v>446125</v>
      </c>
      <c r="N144" s="168">
        <f ca="1">IFERROR(__xludf.DUMMYFUNCTION("IMPORTRANGE(""https://docs.google.com/spreadsheets/d/1Yj_ptqi66GCucihVvJfMjLAmec39IyEx_6qawtMGysU/edit?usp=sharing"",""สบก!BK21"")"),308085.63)</f>
        <v>308085.63</v>
      </c>
      <c r="O144" s="168">
        <f ca="1">IF(L144&gt;0,N144*100/L144,0)</f>
        <v>53.127371960682879</v>
      </c>
      <c r="P144" s="168">
        <f ca="1">IF(M144&gt;0,N144*100/M144,0)</f>
        <v>69.058140655645843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IFERROR(__xludf.DUMMYFUNCTION("IMPORTRANGE(""https://docs.google.com/spreadsheets/d/11923uPwbBZFjjGgGUA6NLw09EwE0CqkOc4q9oUmW1yo/edit?usp=sharing"",""เชียงราย!I74"")"),4)</f>
        <v>4</v>
      </c>
      <c r="J149" s="274">
        <f ca="1">IFERROR(__xludf.DUMMYFUNCTION("IMPORTRANGE(""https://docs.google.com/spreadsheets/d/11923uPwbBZFjjGgGUA6NLw09EwE0CqkOc4q9oUmW1yo/edit?usp=sharing"",""เชียงราย!J74"")"),2)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IFERROR(__xludf.DUMMYFUNCTION("IMPORTRANGE(""https://docs.google.com/spreadsheets/d/11923uPwbBZFjjGgGUA6NLw09EwE0CqkOc4q9oUmW1yo/edit?usp=sharing"",""เชียงราย!I89"")"),5)</f>
        <v>5</v>
      </c>
      <c r="J164" s="283">
        <f ca="1">IFERROR(__xludf.DUMMYFUNCTION("IMPORTRANGE(""https://docs.google.com/spreadsheets/d/11923uPwbBZFjjGgGUA6NLw09EwE0CqkOc4q9oUmW1yo/edit?usp=sharing"",""เชียงราย!J89"")"),5)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IFERROR(__xludf.DUMMYFUNCTION("IMPORTRANGE(""https://docs.google.com/spreadsheets/d/11923uPwbBZFjjGgGUA6NLw09EwE0CqkOc4q9oUmW1yo/edit?usp=sharing"",""เชียงราย!I101"")"),0)</f>
        <v>0</v>
      </c>
      <c r="J176" s="283">
        <f ca="1">IFERROR(__xludf.DUMMYFUNCTION("IMPORTRANGE(""https://docs.google.com/spreadsheets/d/11923uPwbBZFjjGgGUA6NLw09EwE0CqkOc4q9oUmW1yo/edit?usp=sharing"",""เชียงราย!J101"")"),0)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IFERROR(__xludf.DUMMYFUNCTION("IMPORTRANGE(""https://docs.google.com/spreadsheets/d/11923uPwbBZFjjGgGUA6NLw09EwE0CqkOc4q9oUmW1yo/edit?usp=sharing"",""เชียงราย!J113"")"),0)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IFERROR(__xludf.DUMMYFUNCTION("IMPORTRANGE(""https://docs.google.com/spreadsheets/d/11923uPwbBZFjjGgGUA6NLw09EwE0CqkOc4q9oUmW1yo/edit?usp=sharing"",""เชียงราย!I114"")"),60000)</f>
        <v>60000</v>
      </c>
      <c r="J189" s="283">
        <f ca="1">IFERROR(__xludf.DUMMYFUNCTION("IMPORTRANGE(""https://docs.google.com/spreadsheets/d/11923uPwbBZFjjGgGUA6NLw09EwE0CqkOc4q9oUmW1yo/edit?usp=sharing"",""เชียงราย!J114"")"),0)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IFERROR(__xludf.DUMMYFUNCTION("IMPORTRANGE(""https://docs.google.com/spreadsheets/d/11923uPwbBZFjjGgGUA6NLw09EwE0CqkOc4q9oUmW1yo/edit?usp=sharing"",""เชียงราย!J128"")"),0)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IFERROR(__xludf.DUMMYFUNCTION("IMPORTRANGE(""https://docs.google.com/spreadsheets/d/11923uPwbBZFjjGgGUA6NLw09EwE0CqkOc4q9oUmW1yo/edit?usp=sharing"",""เชียงราย!I129"")"),0)</f>
        <v>0</v>
      </c>
      <c r="J204" s="283">
        <f ca="1">IFERROR(__xludf.DUMMYFUNCTION("IMPORTRANGE(""https://docs.google.com/spreadsheets/d/11923uPwbBZFjjGgGUA6NLw09EwE0CqkOc4q9oUmW1yo/edit?usp=sharing"",""เชียงราย!J129"")"),0)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IFERROR(__xludf.DUMMYFUNCTION("IMPORTRANGE(""https://docs.google.com/spreadsheets/d/11923uPwbBZFjjGgGUA6NLw09EwE0CqkOc4q9oUmW1yo/edit?usp=sharing"",""เชียงราย!J143"")"),0)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IFERROR(__xludf.DUMMYFUNCTION("IMPORTRANGE(""https://docs.google.com/spreadsheets/d/11923uPwbBZFjjGgGUA6NLw09EwE0CqkOc4q9oUmW1yo/edit?usp=sharing"",""เชียงราย!I144"")"),14)</f>
        <v>14</v>
      </c>
      <c r="J219" s="266">
        <f ca="1">IFERROR(__xludf.DUMMYFUNCTION("IMPORTRANGE(""https://docs.google.com/spreadsheets/d/11923uPwbBZFjjGgGUA6NLw09EwE0CqkOc4q9oUmW1yo/edit?usp=sharing"",""เชียงราย!J144"")"),14)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19940</v>
      </c>
      <c r="O220" s="151">
        <f t="shared" ref="O220:O222" ca="1" si="73">IF(L220&gt;0,N220*100/L220,0)</f>
        <v>98.66402770905492</v>
      </c>
      <c r="P220" s="151">
        <f t="shared" ref="P220:P222" ca="1" si="74">IF(M220&gt;0,N220*100/M220,0)</f>
        <v>98.66402770905492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19940</v>
      </c>
      <c r="O222" s="156">
        <f t="shared" ca="1" si="73"/>
        <v>98.66402770905492</v>
      </c>
      <c r="P222" s="156">
        <f t="shared" ca="1" si="74"/>
        <v>98.66402770905492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IFERROR(__xludf.DUMMYFUNCTION("IMPORTRANGE(""https://docs.google.com/spreadsheets/d/11923uPwbBZFjjGgGUA6NLw09EwE0CqkOc4q9oUmW1yo/edit?usp=sharing"",""เชียงราย!I149"")"),14)</f>
        <v>14</v>
      </c>
      <c r="J229" s="266">
        <f ca="1">IFERROR(__xludf.DUMMYFUNCTION("IMPORTRANGE(""https://docs.google.com/spreadsheets/d/11923uPwbBZFjjGgGUA6NLw09EwE0CqkOc4q9oUmW1yo/edit?usp=sharing"",""เชียงราย!J149"")"),14)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IFERROR(__xludf.DUMMYFUNCTION("IMPORTRANGE(""https://docs.google.com/spreadsheets/d/11923uPwbBZFjjGgGUA6NLw09EwE0CqkOc4q9oUmW1yo/edit?usp=sharing"",""เชียงราย!I158"")"),0)</f>
        <v>0</v>
      </c>
      <c r="J238" s="266">
        <f ca="1">IFERROR(__xludf.DUMMYFUNCTION("IMPORTRANGE(""https://docs.google.com/spreadsheets/d/11923uPwbBZFjjGgGUA6NLw09EwE0CqkOc4q9oUmW1yo/edit?usp=sharing"",""เชียงราย!J158"")"),0)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IFERROR(__xludf.DUMMYFUNCTION("IMPORTRANGE(""https://docs.google.com/spreadsheets/d/11923uPwbBZFjjGgGUA6NLw09EwE0CqkOc4q9oUmW1yo/edit?usp=sharing"",""เชียงราย!J166"")"),0)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IFERROR(__xludf.DUMMYFUNCTION("IMPORTRANGE(""https://docs.google.com/spreadsheets/d/11923uPwbBZFjjGgGUA6NLw09EwE0CqkOc4q9oUmW1yo/edit?usp=sharing"",""เชียงราย!I169"")"),20)</f>
        <v>20</v>
      </c>
      <c r="J249" s="315">
        <f ca="1">IFERROR(__xludf.DUMMYFUNCTION("IMPORTRANGE(""https://docs.google.com/spreadsheets/d/11923uPwbBZFjjGgGUA6NLw09EwE0CqkOc4q9oUmW1yo/edit?usp=sharing"",""เชียงราย!J169"")"),20)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IFERROR(__xludf.DUMMYFUNCTION("IMPORTRANGE(""https://docs.google.com/spreadsheets/d/11923uPwbBZFjjGgGUA6NLw09EwE0CqkOc4q9oUmW1yo/edit?usp=sharing"",""เชียงราย!J184"")"),0)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IFERROR(__xludf.DUMMYFUNCTION("IMPORTRANGE(""https://docs.google.com/spreadsheets/d/11923uPwbBZFjjGgGUA6NLw09EwE0CqkOc4q9oUmW1yo/edit?usp=sharing"",""เชียงราย!I185"")"),15)</f>
        <v>15</v>
      </c>
      <c r="J270" s="315">
        <f ca="1">IFERROR(__xludf.DUMMYFUNCTION("IMPORTRANGE(""https://docs.google.com/spreadsheets/d/11923uPwbBZFjjGgGUA6NLw09EwE0CqkOc4q9oUmW1yo/edit?usp=sharing"",""เชียงราย!J185"")"),15)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57720</v>
      </c>
      <c r="O271" s="151">
        <f t="shared" ref="O271:O273" ca="1" si="84">IF(L271&gt;0,N271*100/L271,0)</f>
        <v>54.607379375591293</v>
      </c>
      <c r="P271" s="151">
        <f t="shared" ref="P271:P273" ca="1" si="85">IF(M271&gt;0,N271*100/M271,0)</f>
        <v>72.150000000000006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57720</v>
      </c>
      <c r="O273" s="156">
        <f t="shared" ca="1" si="84"/>
        <v>54.607379375591293</v>
      </c>
      <c r="P273" s="156">
        <f t="shared" ca="1" si="85"/>
        <v>72.150000000000006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IFERROR(__xludf.DUMMYFUNCTION("IMPORTRANGE(""https://docs.google.com/spreadsheets/d/1Yj_ptqi66GCucihVvJfMjLAmec39IyEx_6qawtMGysU/edit?usp=sharing"",""สบก!CL21"")"),57720)</f>
        <v>57720</v>
      </c>
      <c r="O275" s="168">
        <f ca="1">IF(L275&gt;0,N275*100/L275,0)</f>
        <v>54.607379375591293</v>
      </c>
      <c r="P275" s="168">
        <f ca="1">IF(M275&gt;0,N275*100/M275,0)</f>
        <v>72.150000000000006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IFERROR(__xludf.DUMMYFUNCTION("IMPORTRANGE(""https://docs.google.com/spreadsheets/d/11923uPwbBZFjjGgGUA6NLw09EwE0CqkOc4q9oUmW1yo/edit?usp=sharing"",""เชียงราย!I199"")"),0)</f>
        <v>0</v>
      </c>
      <c r="J289" s="315">
        <f ca="1">IFERROR(__xludf.DUMMYFUNCTION("IMPORTRANGE(""https://docs.google.com/spreadsheets/d/11923uPwbBZFjjGgGUA6NLw09EwE0CqkOc4q9oUmW1yo/edit?usp=sharing"",""เชียงราย!J199"")"),0)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IFERROR(__xludf.DUMMYFUNCTION("IMPORTRANGE(""https://docs.google.com/spreadsheets/d/11923uPwbBZFjjGgGUA6NLw09EwE0CqkOc4q9oUmW1yo/edit?usp=sharing"",""เชียงราย!J213"")"),0)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IFERROR(__xludf.DUMMYFUNCTION("IMPORTRANGE(""https://docs.google.com/spreadsheets/d/11923uPwbBZFjjGgGUA6NLw09EwE0CqkOc4q9oUmW1yo/edit?usp=sharing"",""เชียงราย!I214"")"),0)</f>
        <v>0</v>
      </c>
      <c r="J309" s="332">
        <f ca="1">IFERROR(__xludf.DUMMYFUNCTION("IMPORTRANGE(""https://docs.google.com/spreadsheets/d/11923uPwbBZFjjGgGUA6NLw09EwE0CqkOc4q9oUmW1yo/edit?usp=sharing"",""เชียงราย!J214"")"),0)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IFERROR(__xludf.DUMMYFUNCTION("IMPORTRANGE(""https://docs.google.com/spreadsheets/d/11923uPwbBZFjjGgGUA6NLw09EwE0CqkOc4q9oUmW1yo/edit?usp=sharing"",""เชียงราย!J226"")"),0)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IFERROR(__xludf.DUMMYFUNCTION("IMPORTRANGE(""https://docs.google.com/spreadsheets/d/11923uPwbBZFjjGgGUA6NLw09EwE0CqkOc4q9oUmW1yo/edit?usp=sharing"",""เชียงราย!I228"")"),680)</f>
        <v>680</v>
      </c>
      <c r="J328" s="338">
        <f ca="1">IFERROR(__xludf.DUMMYFUNCTION("IMPORTRANGE(""https://docs.google.com/spreadsheets/d/11923uPwbBZFjjGgGUA6NLw09EwE0CqkOc4q9oUmW1yo/edit?usp=sharing"",""เชียงราย!J228"")"),447)</f>
        <v>447</v>
      </c>
      <c r="K328" s="316">
        <f ca="1">IF(I328&gt;0,J328*100/I328,0)</f>
        <v>65.735294117647058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1110540</v>
      </c>
      <c r="N329" s="152">
        <f t="shared" ca="1" si="98"/>
        <v>800699.33</v>
      </c>
      <c r="O329" s="151">
        <f t="shared" ref="O329:O331" ca="1" si="99">IF(L329&gt;0,N329*100/L329,0)</f>
        <v>52.03164204903598</v>
      </c>
      <c r="P329" s="151">
        <f t="shared" ref="P329:P331" ca="1" si="100">IF(M329&gt;0,N329*100/M329,0)</f>
        <v>72.099999099537158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1110540</v>
      </c>
      <c r="N331" s="88">
        <f t="shared" ca="1" si="102"/>
        <v>800699.33</v>
      </c>
      <c r="O331" s="156">
        <f t="shared" ca="1" si="99"/>
        <v>52.03164204903598</v>
      </c>
      <c r="P331" s="156">
        <f t="shared" ca="1" si="100"/>
        <v>72.099999099537158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IFERROR(__xludf.DUMMYFUNCTION("IMPORTRANGE(""https://docs.google.com/spreadsheets/d/1Yj_ptqi66GCucihVvJfMjLAmec39IyEx_6qawtMGysU/edit?usp=sharing"",""สบก!DL21"")"),1110540)</f>
        <v>1110540</v>
      </c>
      <c r="N333" s="168">
        <f ca="1">IFERROR(__xludf.DUMMYFUNCTION("IMPORTRANGE(""https://docs.google.com/spreadsheets/d/1Yj_ptqi66GCucihVvJfMjLAmec39IyEx_6qawtMGysU/edit?usp=sharing"",""สบก!DM21"")"),800699.33)</f>
        <v>800699.33</v>
      </c>
      <c r="O333" s="168">
        <f ca="1">IF(L333&gt;0,N333*100/L333,0)</f>
        <v>52.03164204903598</v>
      </c>
      <c r="P333" s="168">
        <f ca="1">IF(M333&gt;0,N333*100/M333,0)</f>
        <v>72.099999099537158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IFERROR(__xludf.DUMMYFUNCTION("IMPORTRANGE(""https://docs.google.com/spreadsheets/d/11923uPwbBZFjjGgGUA6NLw09EwE0CqkOc4q9oUmW1yo/edit?usp=sharing"",""เชียงราย!J234"")"),347)</f>
        <v>347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IFERROR(__xludf.DUMMYFUNCTION("IMPORTRANGE(""https://docs.google.com/spreadsheets/d/11923uPwbBZFjjGgGUA6NLw09EwE0CqkOc4q9oUmW1yo/edit?usp=sharing"",""เชียงราย!J235"")"),2019.79)</f>
        <v>2019.79</v>
      </c>
      <c r="K340" s="341">
        <f t="shared" ca="1" si="103"/>
        <v>59.405588235294118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IFERROR(__xludf.DUMMYFUNCTION("IMPORTRANGE(""https://docs.google.com/spreadsheets/d/11923uPwbBZFjjGgGUA6NLw09EwE0CqkOc4q9oUmW1yo/edit?usp=sharing"",""เชียงราย!J236"")"),459)</f>
        <v>459</v>
      </c>
      <c r="K341" s="341">
        <f t="shared" ca="1" si="103"/>
        <v>67.5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IFERROR(__xludf.DUMMYFUNCTION("IMPORTRANGE(""https://docs.google.com/spreadsheets/d/11923uPwbBZFjjGgGUA6NLw09EwE0CqkOc4q9oUmW1yo/edit?usp=sharing"",""เชียงราย!J237"")"),3037.64)</f>
        <v>3037.64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1">
        <f t="shared" ca="1" si="103"/>
        <v>0.29411764705882354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IFERROR(__xludf.DUMMYFUNCTION("IMPORTRANGE(""https://docs.google.com/spreadsheets/d/11923uPwbBZFjjGgGUA6NLw09EwE0CqkOc4q9oUmW1yo/edit?usp=sharing"",""เชียงราย!J240"")"),447)</f>
        <v>447</v>
      </c>
      <c r="K345" s="341">
        <f t="shared" ca="1" si="103"/>
        <v>65.735294117647058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IFERROR(__xludf.DUMMYFUNCTION("IMPORTRANGE(""https://docs.google.com/spreadsheets/d/11923uPwbBZFjjGgGUA6NLw09EwE0CqkOc4q9oUmW1yo/edit?usp=sharing"",""เชียงราย!J241"")"),2850.71)</f>
        <v>2850.71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IFERROR(__xludf.DUMMYFUNCTION("IMPORTRANGE(""https://docs.google.com/spreadsheets/d/11923uPwbBZFjjGgGUA6NLw09EwE0CqkOc4q9oUmW1yo/edit?usp=sharing"",""เชียงราย!L242"")"),2439919)</f>
        <v>2439919</v>
      </c>
      <c r="M347" s="357"/>
      <c r="N347" s="357">
        <f ca="1">IFERROR(__xludf.DUMMYFUNCTION("IMPORTRANGE(""https://docs.google.com/spreadsheets/d/11923uPwbBZFjjGgGUA6NLw09EwE0CqkOc4q9oUmW1yo/edit?usp=sharing"",""เชียงราย!M242"")"),851587)</f>
        <v>851587</v>
      </c>
      <c r="O347" s="357">
        <f ca="1">+IF(L347&gt;0,N347*100/L347,0)</f>
        <v>34.902265198147973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IFERROR(__xludf.DUMMYFUNCTION("IMPORTRANGE(""https://docs.google.com/spreadsheets/d/11923uPwbBZFjjGgGUA6NLw09EwE0CqkOc4q9oUmW1yo/edit?usp=sharing"",""เชียงราย!M244"")"),50485)</f>
        <v>50485</v>
      </c>
      <c r="O349" s="372">
        <f ca="1">+IF(L349&gt;0,N349*100/L349,0)</f>
        <v>9.4860954528372794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IFERROR(__xludf.DUMMYFUNCTION("IMPORTRANGE(""https://docs.google.com/spreadsheets/d/11923uPwbBZFjjGgGUA6NLw09EwE0CqkOc4q9oUmW1yo/edit?usp=sharing"",""เชียงราย!M247"")"),50485)</f>
        <v>50485</v>
      </c>
      <c r="O352" s="165">
        <f t="shared" ca="1" si="105"/>
        <v>9.4860954528372794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IFERROR(__xludf.DUMMYFUNCTION("IMPORTRANGE(""https://docs.google.com/spreadsheets/d/11923uPwbBZFjjGgGUA6NLw09EwE0CqkOc4q9oUmW1yo/edit?usp=sharing"",""เชียงราย!M249"")"),50485)</f>
        <v>50485</v>
      </c>
      <c r="O354" s="168">
        <f t="shared" ca="1" si="105"/>
        <v>9.4860954528372794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IFERROR(__xludf.DUMMYFUNCTION("IMPORTRANGE(""https://docs.google.com/spreadsheets/d/11923uPwbBZFjjGgGUA6NLw09EwE0CqkOc4q9oUmW1yo/edit?usp=sharing"",""เชียงราย!M252"")"),42000)</f>
        <v>42000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IFERROR(__xludf.DUMMYFUNCTION("IMPORTRANGE(""https://docs.google.com/spreadsheets/d/11923uPwbBZFjjGgGUA6NLw09EwE0CqkOc4q9oUmW1yo/edit?usp=sharing"",""เชียงราย!M253"")"),8485)</f>
        <v>8485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IFERROR(__xludf.DUMMYFUNCTION("IMPORTRANGE(""https://docs.google.com/spreadsheets/d/11923uPwbBZFjjGgGUA6NLw09EwE0CqkOc4q9oUmW1yo/edit?usp=sharing"",""เชียงราย!M275"")"),128280)</f>
        <v>128280</v>
      </c>
      <c r="O380" s="372">
        <f ca="1">+IF(L380&gt;0,N380*100/L380,0)</f>
        <v>27.87847176946147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IFERROR(__xludf.DUMMYFUNCTION("IMPORTRANGE(""https://docs.google.com/spreadsheets/d/11923uPwbBZFjjGgGUA6NLw09EwE0CqkOc4q9oUmW1yo/edit?usp=sharing"",""เชียงราย!M278"")"),128280)</f>
        <v>128280</v>
      </c>
      <c r="O383" s="165">
        <f t="shared" ca="1" si="109"/>
        <v>27.87847176946147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IFERROR(__xludf.DUMMYFUNCTION("IMPORTRANGE(""https://docs.google.com/spreadsheets/d/11923uPwbBZFjjGgGUA6NLw09EwE0CqkOc4q9oUmW1yo/edit?usp=sharing"",""เชียงราย!M280"")"),128280)</f>
        <v>128280</v>
      </c>
      <c r="O385" s="168">
        <f t="shared" ca="1" si="109"/>
        <v>27.87847176946147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IFERROR(__xludf.DUMMYFUNCTION("IMPORTRANGE(""https://docs.google.com/spreadsheets/d/11923uPwbBZFjjGgGUA6NLw09EwE0CqkOc4q9oUmW1yo/edit?usp=sharing"",""เชียงราย!M281"")"),110940)</f>
        <v>110940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IFERROR(__xludf.DUMMYFUNCTION("IMPORTRANGE(""https://docs.google.com/spreadsheets/d/11923uPwbBZFjjGgGUA6NLw09EwE0CqkOc4q9oUmW1yo/edit?usp=sharing"",""เชียงราย!M284"")"),17340)</f>
        <v>17340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IFERROR(__xludf.DUMMYFUNCTION("IMPORTRANGE(""https://docs.google.com/spreadsheets/d/11923uPwbBZFjjGgGUA6NLw09EwE0CqkOc4q9oUmW1yo/edit?usp=sharing"",""เชียงราย!M296"")"),170552)</f>
        <v>170552</v>
      </c>
      <c r="O401" s="372">
        <f ca="1">+IF(L401&gt;0,N401*100/L401,0)</f>
        <v>87.060745278203171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IFERROR(__xludf.DUMMYFUNCTION("IMPORTRANGE(""https://docs.google.com/spreadsheets/d/11923uPwbBZFjjGgGUA6NLw09EwE0CqkOc4q9oUmW1yo/edit?usp=sharing"",""เชียงราย!M299"")"),170552)</f>
        <v>170552</v>
      </c>
      <c r="O404" s="168">
        <f t="shared" ca="1" si="112"/>
        <v>87.060745278203171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IFERROR(__xludf.DUMMYFUNCTION("IMPORTRANGE(""https://docs.google.com/spreadsheets/d/11923uPwbBZFjjGgGUA6NLw09EwE0CqkOc4q9oUmW1yo/edit?usp=sharing"",""เชียงราย!M301"")"),170552)</f>
        <v>170552</v>
      </c>
      <c r="O406" s="168">
        <f t="shared" ca="1" si="112"/>
        <v>87.060745278203171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IFERROR(__xludf.DUMMYFUNCTION("IMPORTRANGE(""https://docs.google.com/spreadsheets/d/11923uPwbBZFjjGgGUA6NLw09EwE0CqkOc4q9oUmW1yo/edit?usp=sharing"",""เชียงราย!M302"")"),121522)</f>
        <v>121522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IFERROR(__xludf.DUMMYFUNCTION("IMPORTRANGE(""https://docs.google.com/spreadsheets/d/11923uPwbBZFjjGgGUA6NLw09EwE0CqkOc4q9oUmW1yo/edit?usp=sharing"",""เชียงราย!M305"")"),49030)</f>
        <v>49030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IFERROR(__xludf.DUMMYFUNCTION("IMPORTRANGE(""https://docs.google.com/spreadsheets/d/11923uPwbBZFjjGgGUA6NLw09EwE0CqkOc4q9oUmW1yo/edit?usp=sharing"",""เชียงราย!M330"")"),116850)</f>
        <v>116850</v>
      </c>
      <c r="O435" s="411">
        <f t="shared" ref="O435:O439" ca="1" si="114">+IF(L435&gt;0,N435*100/L435,0)</f>
        <v>73.12265331664581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IFERROR(__xludf.DUMMYFUNCTION("IMPORTRANGE(""https://docs.google.com/spreadsheets/d/11923uPwbBZFjjGgGUA6NLw09EwE0CqkOc4q9oUmW1yo/edit?usp=sharing"",""เชียงราย!M332"")"),116850)</f>
        <v>116850</v>
      </c>
      <c r="O437" s="168">
        <f t="shared" ca="1" si="114"/>
        <v>73.12265331664581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IFERROR(__xludf.DUMMYFUNCTION("IMPORTRANGE(""https://docs.google.com/spreadsheets/d/11923uPwbBZFjjGgGUA6NLw09EwE0CqkOc4q9oUmW1yo/edit?usp=sharing"",""เชียงราย!M334"")"),116850)</f>
        <v>116850</v>
      </c>
      <c r="O439" s="168">
        <f t="shared" ca="1" si="114"/>
        <v>73.12265331664581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IFERROR(__xludf.DUMMYFUNCTION("IMPORTRANGE(""https://docs.google.com/spreadsheets/d/11923uPwbBZFjjGgGUA6NLw09EwE0CqkOc4q9oUmW1yo/edit?usp=sharing"",""เชียงราย!M335"")"),103305)</f>
        <v>103305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IFERROR(__xludf.DUMMYFUNCTION("IMPORTRANGE(""https://docs.google.com/spreadsheets/d/11923uPwbBZFjjGgGUA6NLw09EwE0CqkOc4q9oUmW1yo/edit?usp=sharing"",""เชียงราย!M338"")"),13545)</f>
        <v>13545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IFERROR(__xludf.DUMMYFUNCTION("IMPORTRANGE(""https://docs.google.com/spreadsheets/d/11923uPwbBZFjjGgGUA6NLw09EwE0CqkOc4q9oUmW1yo/edit?usp=sharing"",""เชียงราย!L350"")"),510553)</f>
        <v>510553</v>
      </c>
      <c r="M455" s="372"/>
      <c r="N455" s="372">
        <f ca="1">IFERROR(__xludf.DUMMYFUNCTION("IMPORTRANGE(""https://docs.google.com/spreadsheets/d/11923uPwbBZFjjGgGUA6NLw09EwE0CqkOc4q9oUmW1yo/edit?usp=sharing"",""เชียงราย!M350"")"),192880)</f>
        <v>192880</v>
      </c>
      <c r="O455" s="372">
        <f t="shared" ref="O455:O459" ca="1" si="116">+IF(L455&gt;0,N455*100/L455,0)</f>
        <v>37.778643940981638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IFERROR(__xludf.DUMMYFUNCTION("IMPORTRANGE(""https://docs.google.com/spreadsheets/d/11923uPwbBZFjjGgGUA6NLw09EwE0CqkOc4q9oUmW1yo/edit?usp=sharing"",""เชียงราย!L352"")"),510553)</f>
        <v>510553</v>
      </c>
      <c r="M457" s="165"/>
      <c r="N457" s="168">
        <f ca="1">IFERROR(__xludf.DUMMYFUNCTION("IMPORTRANGE(""https://docs.google.com/spreadsheets/d/11923uPwbBZFjjGgGUA6NLw09EwE0CqkOc4q9oUmW1yo/edit?usp=sharing"",""เชียงราย!M352"")"),192880)</f>
        <v>192880</v>
      </c>
      <c r="O457" s="168">
        <f t="shared" ca="1" si="116"/>
        <v>37.778643940981638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IFERROR(__xludf.DUMMYFUNCTION("IMPORTRANGE(""https://docs.google.com/spreadsheets/d/11923uPwbBZFjjGgGUA6NLw09EwE0CqkOc4q9oUmW1yo/edit?usp=sharing"",""เชียงราย!L354"")"),510553)</f>
        <v>510553</v>
      </c>
      <c r="M459" s="168"/>
      <c r="N459" s="168">
        <f ca="1">IFERROR(__xludf.DUMMYFUNCTION("IMPORTRANGE(""https://docs.google.com/spreadsheets/d/11923uPwbBZFjjGgGUA6NLw09EwE0CqkOc4q9oUmW1yo/edit?usp=sharing"",""เชียงราย!M354"")"),192880)</f>
        <v>192880</v>
      </c>
      <c r="O459" s="168">
        <f t="shared" ca="1" si="116"/>
        <v>37.778643940981638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IFERROR(__xludf.DUMMYFUNCTION("IMPORTRANGE(""https://docs.google.com/spreadsheets/d/11923uPwbBZFjjGgGUA6NLw09EwE0CqkOc4q9oUmW1yo/edit?usp=sharing"",""เชียงราย!M358"")"),140380)</f>
        <v>140380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IFERROR(__xludf.DUMMYFUNCTION("IMPORTRANGE(""https://docs.google.com/spreadsheets/d/11923uPwbBZFjjGgGUA6NLw09EwE0CqkOc4q9oUmW1yo/edit?usp=sharing"",""เชียงราย!I359"")"),49473)</f>
        <v>49473</v>
      </c>
      <c r="J464" s="266">
        <f ca="1">IFERROR(__xludf.DUMMYFUNCTION("IMPORTRANGE(""https://docs.google.com/spreadsheets/d/11923uPwbBZFjjGgGUA6NLw09EwE0CqkOc4q9oUmW1yo/edit?usp=sharing"",""เชียงราย!J359"")"),42904)</f>
        <v>42904</v>
      </c>
      <c r="K464" s="267">
        <f t="shared" ref="K464:K515" ca="1" si="117">IF(I464&gt;0,J464*100/I464,0)</f>
        <v>86.722050411335474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IFERROR(__xludf.DUMMYFUNCTION("IMPORTRANGE(""https://docs.google.com/spreadsheets/d/11923uPwbBZFjjGgGUA6NLw09EwE0CqkOc4q9oUmW1yo/edit?usp=sharing"",""เชียงราย!J377"")"),5733)</f>
        <v>5733</v>
      </c>
      <c r="K482" s="201">
        <f t="shared" ca="1" si="117"/>
        <v>58.244437671441631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IFERROR(__xludf.DUMMYFUNCTION("IMPORTRANGE(""https://docs.google.com/spreadsheets/d/11923uPwbBZFjjGgGUA6NLw09EwE0CqkOc4q9oUmW1yo/edit?usp=sharing"",""เชียงราย!J379"")"),5733)</f>
        <v>5733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IFERROR(__xludf.DUMMYFUNCTION("IMPORTRANGE(""https://docs.google.com/spreadsheets/d/11923uPwbBZFjjGgGUA6NLw09EwE0CqkOc4q9oUmW1yo/edit?usp=sharing"",""เชียงราย!I411"")"),0)</f>
        <v>0</v>
      </c>
      <c r="J516" s="266">
        <f ca="1">IFERROR(__xludf.DUMMYFUNCTION("IMPORTRANGE(""https://docs.google.com/spreadsheets/d/11923uPwbBZFjjGgGUA6NLw09EwE0CqkOc4q9oUmW1yo/edit?usp=sharing"",""เชียงราย!J411"")"),0)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IFERROR(__xludf.DUMMYFUNCTION("IMPORTRANGE(""https://docs.google.com/spreadsheets/d/11923uPwbBZFjjGgGUA6NLw09EwE0CqkOc4q9oUmW1yo/edit?usp=sharing"",""เชียงราย!I412"")"),0)</f>
        <v>0</v>
      </c>
      <c r="J517" s="283">
        <f ca="1">IFERROR(__xludf.DUMMYFUNCTION("IMPORTRANGE(""https://docs.google.com/spreadsheets/d/11923uPwbBZFjjGgGUA6NLw09EwE0CqkOc4q9oUmW1yo/edit?usp=sharing"",""เชียงราย!J412"")"),0)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IFERROR(__xludf.DUMMYFUNCTION("IMPORTRANGE(""https://docs.google.com/spreadsheets/d/11923uPwbBZFjjGgGUA6NLw09EwE0CqkOc4q9oUmW1yo/edit?usp=sharing"",""เชียงราย!I413"")"),0)</f>
        <v>0</v>
      </c>
      <c r="J518" s="283">
        <f ca="1">IFERROR(__xludf.DUMMYFUNCTION("IMPORTRANGE(""https://docs.google.com/spreadsheets/d/11923uPwbBZFjjGgGUA6NLw09EwE0CqkOc4q9oUmW1yo/edit?usp=sharing"",""เชียงราย!J413"")"),0)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IFERROR(__xludf.DUMMYFUNCTION("IMPORTRANGE(""https://docs.google.com/spreadsheets/d/11923uPwbBZFjjGgGUA6NLw09EwE0CqkOc4q9oUmW1yo/edit?usp=sharing"",""เชียงราย!I420"")"),110)</f>
        <v>110</v>
      </c>
      <c r="J525" s="283">
        <f ca="1">IFERROR(__xludf.DUMMYFUNCTION("IMPORTRANGE(""https://docs.google.com/spreadsheets/d/11923uPwbBZFjjGgGUA6NLw09EwE0CqkOc4q9oUmW1yo/edit?usp=sharing"",""เชียงราย!J420"")"),110)</f>
        <v>110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IFERROR(__xludf.DUMMYFUNCTION("IMPORTRANGE(""https://docs.google.com/spreadsheets/d/11923uPwbBZFjjGgGUA6NLw09EwE0CqkOc4q9oUmW1yo/edit?usp=sharing"",""เชียงราย!I421"")"),15)</f>
        <v>15</v>
      </c>
      <c r="J526" s="283">
        <f ca="1">IFERROR(__xludf.DUMMYFUNCTION("IMPORTRANGE(""https://docs.google.com/spreadsheets/d/11923uPwbBZFjjGgGUA6NLw09EwE0CqkOc4q9oUmW1yo/edit?usp=sharing"",""เชียงราย!J421"")"),15)</f>
        <v>15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IFERROR(__xludf.DUMMYFUNCTION("IMPORTRANGE(""https://docs.google.com/spreadsheets/d/11923uPwbBZFjjGgGUA6NLw09EwE0CqkOc4q9oUmW1yo/edit?usp=sharing"",""เชียงราย!J459"")"),4513)</f>
        <v>4513</v>
      </c>
      <c r="K564" s="371">
        <f ca="1">IF(I564&gt;0,J564*100/I564,0)</f>
        <v>132.73529411764707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IFERROR(__xludf.DUMMYFUNCTION("IMPORTRANGE(""https://docs.google.com/spreadsheets/d/11923uPwbBZFjjGgGUA6NLw09EwE0CqkOc4q9oUmW1yo/edit?usp=sharing"",""เชียงราย!M459"")"),87100)</f>
        <v>87100</v>
      </c>
      <c r="O564" s="372">
        <f t="shared" ref="O564:O568" ca="1" si="122">+IF(L564&gt;0,N564*100/L564,0)</f>
        <v>52.59661835748792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IFERROR(__xludf.DUMMYFUNCTION("IMPORTRANGE(""https://docs.google.com/spreadsheets/d/11923uPwbBZFjjGgGUA6NLw09EwE0CqkOc4q9oUmW1yo/edit?usp=sharing"",""เชียงราย!M461"")"),87100)</f>
        <v>87100</v>
      </c>
      <c r="O566" s="168">
        <f t="shared" ca="1" si="122"/>
        <v>52.59661835748792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IFERROR(__xludf.DUMMYFUNCTION("IMPORTRANGE(""https://docs.google.com/spreadsheets/d/11923uPwbBZFjjGgGUA6NLw09EwE0CqkOc4q9oUmW1yo/edit?usp=sharing"",""เชียงราย!M463"")"),87100)</f>
        <v>87100</v>
      </c>
      <c r="O568" s="168">
        <f t="shared" ca="1" si="122"/>
        <v>52.59661835748792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IFERROR(__xludf.DUMMYFUNCTION("IMPORTRANGE(""https://docs.google.com/spreadsheets/d/11923uPwbBZFjjGgGUA6NLw09EwE0CqkOc4q9oUmW1yo/edit?usp=sharing"",""เชียงราย!M466"")"),52500)</f>
        <v>52500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IFERROR(__xludf.DUMMYFUNCTION("IMPORTRANGE(""https://docs.google.com/spreadsheets/d/11923uPwbBZFjjGgGUA6NLw09EwE0CqkOc4q9oUmW1yo/edit?usp=sharing"",""เชียงราย!M467"")"),34600)</f>
        <v>34600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IFERROR(__xludf.DUMMYFUNCTION("IMPORTRANGE(""https://docs.google.com/spreadsheets/d/11923uPwbBZFjjGgGUA6NLw09EwE0CqkOc4q9oUmW1yo/edit?usp=sharing"",""เชียงราย!J468"")"),4513)</f>
        <v>4513</v>
      </c>
      <c r="K573" s="201">
        <f ca="1">IF(I573&gt;0,J573*100/I573,0)</f>
        <v>132.73529411764707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IFERROR(__xludf.DUMMYFUNCTION("IMPORTRANGE(""https://docs.google.com/spreadsheets/d/11923uPwbBZFjjGgGUA6NLw09EwE0CqkOc4q9oUmW1yo/edit?usp=sharing"",""เชียงราย!J472"")"),4255)</f>
        <v>4255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IFERROR(__xludf.DUMMYFUNCTION("IMPORTRANGE(""https://docs.google.com/spreadsheets/d/11923uPwbBZFjjGgGUA6NLw09EwE0CqkOc4q9oUmW1yo/edit?usp=sharing"",""เชียงราย!J473"")"),7)</f>
        <v>7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IFERROR(__xludf.DUMMYFUNCTION("IMPORTRANGE(""https://docs.google.com/spreadsheets/d/11923uPwbBZFjjGgGUA6NLw09EwE0CqkOc4q9oUmW1yo/edit?usp=sharing"",""เชียงราย!J474"")"),12)</f>
        <v>12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IFERROR(__xludf.DUMMYFUNCTION("IMPORTRANGE(""https://docs.google.com/spreadsheets/d/11923uPwbBZFjjGgGUA6NLw09EwE0CqkOc4q9oUmW1yo/edit?usp=sharing"",""เชียงราย!M475"")"),71947)</f>
        <v>71947</v>
      </c>
      <c r="O580" s="372">
        <f t="shared" ref="O580:O584" ca="1" si="124">+IF(L580&gt;0,N580*100/L580,0)</f>
        <v>20.036705321436131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IFERROR(__xludf.DUMMYFUNCTION("IMPORTRANGE(""https://docs.google.com/spreadsheets/d/11923uPwbBZFjjGgGUA6NLw09EwE0CqkOc4q9oUmW1yo/edit?usp=sharing"",""เชียงราย!M477"")"),71947)</f>
        <v>71947</v>
      </c>
      <c r="O582" s="168">
        <f t="shared" ca="1" si="124"/>
        <v>20.036705321436131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IFERROR(__xludf.DUMMYFUNCTION("IMPORTRANGE(""https://docs.google.com/spreadsheets/d/11923uPwbBZFjjGgGUA6NLw09EwE0CqkOc4q9oUmW1yo/edit?usp=sharing"",""เชียงราย!M479"")"),71947)</f>
        <v>71947</v>
      </c>
      <c r="O584" s="168">
        <f t="shared" ca="1" si="124"/>
        <v>20.036705321436131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IFERROR(__xludf.DUMMYFUNCTION("IMPORTRANGE(""https://docs.google.com/spreadsheets/d/11923uPwbBZFjjGgGUA6NLw09EwE0CqkOc4q9oUmW1yo/edit?usp=sharing"",""เชียงราย!M482"")"),47500)</f>
        <v>47500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IFERROR(__xludf.DUMMYFUNCTION("IMPORTRANGE(""https://docs.google.com/spreadsheets/d/11923uPwbBZFjjGgGUA6NLw09EwE0CqkOc4q9oUmW1yo/edit?usp=sharing"",""เชียงราย!J484"")"),68)</f>
        <v>68</v>
      </c>
      <c r="K589" s="163">
        <f t="shared" ref="K589:K596" ca="1" si="125">IF(I589&gt;0,J589*100/I589,0)</f>
        <v>38.636363636363633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IFERROR(__xludf.DUMMYFUNCTION("IMPORTRANGE(""https://docs.google.com/spreadsheets/d/11923uPwbBZFjjGgGUA6NLw09EwE0CqkOc4q9oUmW1yo/edit?usp=sharing"",""เชียงราย!J485"")"),41.67)</f>
        <v>41.67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IFERROR(__xludf.DUMMYFUNCTION("IMPORTRANGE(""https://docs.google.com/spreadsheets/d/11923uPwbBZFjjGgGUA6NLw09EwE0CqkOc4q9oUmW1yo/edit?usp=sharing"",""เชียงราย!J486"")"),2)</f>
        <v>2</v>
      </c>
      <c r="K591" s="163">
        <f t="shared" ca="1" si="125"/>
        <v>1.1363636363636365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IFERROR(__xludf.DUMMYFUNCTION("IMPORTRANGE(""https://docs.google.com/spreadsheets/d/11923uPwbBZFjjGgGUA6NLw09EwE0CqkOc4q9oUmW1yo/edit?usp=sharing"",""เชียงราย!J487"")"),0.62)</f>
        <v>0.62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0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IFERROR(__xludf.DUMMYFUNCTION("IMPORTRANGE(""https://docs.google.com/spreadsheets/d/11923uPwbBZFjjGgGUA6NLw09EwE0CqkOc4q9oUmW1yo/edit?usp=sharing"",""เชียงราย!M492"")"),2600)</f>
        <v>2600</v>
      </c>
      <c r="O597" s="411">
        <f t="shared" ref="O597:O601" ca="1" si="126">+IF(L597&gt;0,N597*100/L597,0)</f>
        <v>16.774193548387096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IFERROR(__xludf.DUMMYFUNCTION("IMPORTRANGE(""https://docs.google.com/spreadsheets/d/11923uPwbBZFjjGgGUA6NLw09EwE0CqkOc4q9oUmW1yo/edit?usp=sharing"",""เชียงราย!M494"")"),2600)</f>
        <v>2600</v>
      </c>
      <c r="O599" s="168">
        <f t="shared" ca="1" si="126"/>
        <v>16.774193548387096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IFERROR(__xludf.DUMMYFUNCTION("IMPORTRANGE(""https://docs.google.com/spreadsheets/d/11923uPwbBZFjjGgGUA6NLw09EwE0CqkOc4q9oUmW1yo/edit?usp=sharing"",""เชียงราย!M496"")"),2600)</f>
        <v>2600</v>
      </c>
      <c r="O601" s="168">
        <f t="shared" ca="1" si="126"/>
        <v>16.774193548387096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IFERROR(__xludf.DUMMYFUNCTION("IMPORTRANGE(""https://docs.google.com/spreadsheets/d/11923uPwbBZFjjGgGUA6NLw09EwE0CqkOc4q9oUmW1yo/edit?usp=sharing"",""เชียงราย!M500"")"),2600)</f>
        <v>2600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IFERROR(__xludf.DUMMYFUNCTION("IMPORTRANGE(""https://docs.google.com/spreadsheets/d/11923uPwbBZFjjGgGUA6NLw09EwE0CqkOc4q9oUmW1yo/edit?usp=sharing"",""เชียงราย!I523"")"),7774600)</f>
        <v>7774600</v>
      </c>
      <c r="J628" s="340">
        <f ca="1">IFERROR(__xludf.DUMMYFUNCTION("IMPORTRANGE(""https://docs.google.com/spreadsheets/d/11923uPwbBZFjjGgGUA6NLw09EwE0CqkOc4q9oUmW1yo/edit?usp=sharing"",""เชียงราย!J523"")"),1181200)</f>
        <v>1181200</v>
      </c>
      <c r="K628" s="341">
        <f t="shared" ref="K628:K635" ca="1" si="129">IF(I628&gt;0,J628*100/I628,0)</f>
        <v>15.193064594963085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IFERROR(__xludf.DUMMYFUNCTION("IMPORTRANGE(""https://docs.google.com/spreadsheets/d/11923uPwbBZFjjGgGUA6NLw09EwE0CqkOc4q9oUmW1yo/edit?usp=sharing"",""เชียงราย!I524"")"),325)</f>
        <v>325</v>
      </c>
      <c r="J629" s="340">
        <f ca="1">IFERROR(__xludf.DUMMYFUNCTION("IMPORTRANGE(""https://docs.google.com/spreadsheets/d/11923uPwbBZFjjGgGUA6NLw09EwE0CqkOc4q9oUmW1yo/edit?usp=sharing"",""เชียงราย!J524"")"),43)</f>
        <v>43</v>
      </c>
      <c r="K629" s="341">
        <f t="shared" ca="1" si="129"/>
        <v>13.23076923076923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0">
        <f ca="1">IFERROR(__xludf.DUMMYFUNCTION("IMPORTRANGE(""https://docs.google.com/spreadsheets/d/11923uPwbBZFjjGgGUA6NLw09EwE0CqkOc4q9oUmW1yo/edit?usp=sharing"",""เชียงราย!J525"")"),686218.52)</f>
        <v>686218.52</v>
      </c>
      <c r="K630" s="341">
        <f t="shared" ca="1" si="129"/>
        <v>10.727193232903867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IFERROR(__xludf.DUMMYFUNCTION("IMPORTRANGE(""https://docs.google.com/spreadsheets/d/11923uPwbBZFjjGgGUA6NLw09EwE0CqkOc4q9oUmW1yo/edit?usp=sharing"",""เชียงราย!I526"")"),162)</f>
        <v>162</v>
      </c>
      <c r="J631" s="340">
        <f ca="1">IFERROR(__xludf.DUMMYFUNCTION("IMPORTRANGE(""https://docs.google.com/spreadsheets/d/11923uPwbBZFjjGgGUA6NLw09EwE0CqkOc4q9oUmW1yo/edit?usp=sharing"",""เชียงราย!J526"")"),73)</f>
        <v>73</v>
      </c>
      <c r="K631" s="341">
        <f t="shared" ca="1" si="129"/>
        <v>45.061728395061728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0">
        <f ca="1">IFERROR(__xludf.DUMMYFUNCTION("IMPORTRANGE(""https://docs.google.com/spreadsheets/d/11923uPwbBZFjjGgGUA6NLw09EwE0CqkOc4q9oUmW1yo/edit?usp=sharing"",""เชียงราย!J527"")"),0)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IFERROR(__xludf.DUMMYFUNCTION("IMPORTRANGE(""https://docs.google.com/spreadsheets/d/11923uPwbBZFjjGgGUA6NLw09EwE0CqkOc4q9oUmW1yo/edit?usp=sharing"",""เชียงราย!I528"")"),15)</f>
        <v>15</v>
      </c>
      <c r="J633" s="340">
        <f ca="1">IFERROR(__xludf.DUMMYFUNCTION("IMPORTRANGE(""https://docs.google.com/spreadsheets/d/11923uPwbBZFjjGgGUA6NLw09EwE0CqkOc4q9oUmW1yo/edit?usp=sharing"",""เชียงราย!J528"")"),0)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IFERROR(__xludf.DUMMYFUNCTION("IMPORTRANGE(""https://docs.google.com/spreadsheets/d/11923uPwbBZFjjGgGUA6NLw09EwE0CqkOc4q9oUmW1yo/edit?usp=sharing"",""เชียงราย!I529"")"),4000000)</f>
        <v>4000000</v>
      </c>
      <c r="J634" s="340">
        <f ca="1">IFERROR(__xludf.DUMMYFUNCTION("IMPORTRANGE(""https://docs.google.com/spreadsheets/d/11923uPwbBZFjjGgGUA6NLw09EwE0CqkOc4q9oUmW1yo/edit?usp=sharing"",""เชียงราย!J529"")"),0)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8" sqref="G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242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7371584</v>
      </c>
      <c r="M8" s="23">
        <f t="shared" ca="1" si="0"/>
        <v>3731590</v>
      </c>
      <c r="N8" s="23">
        <f t="shared" ca="1" si="0"/>
        <v>3192436.4699999997</v>
      </c>
      <c r="O8" s="22">
        <f t="shared" ref="O8:O16" ca="1" si="1">IF(L8&gt;0,N8*100/L8,0)</f>
        <v>43.307333539168788</v>
      </c>
      <c r="P8" s="22">
        <f t="shared" ref="P8:P16" ca="1" si="2">IF(M8&gt;0,N8*100/M8,0)</f>
        <v>85.551640721515497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7371584</v>
      </c>
      <c r="M10" s="30">
        <f t="shared" ca="1" si="4"/>
        <v>3731590</v>
      </c>
      <c r="N10" s="30">
        <f t="shared" ca="1" si="4"/>
        <v>3192436.4699999997</v>
      </c>
      <c r="O10" s="29">
        <f t="shared" ca="1" si="1"/>
        <v>43.307333539168788</v>
      </c>
      <c r="P10" s="29">
        <f t="shared" ca="1" si="2"/>
        <v>85.551640721515497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7060184</v>
      </c>
      <c r="M12" s="39">
        <f t="shared" ca="1" si="6"/>
        <v>3420190</v>
      </c>
      <c r="N12" s="39">
        <f t="shared" ca="1" si="6"/>
        <v>2881036.4699999997</v>
      </c>
      <c r="O12" s="39">
        <f t="shared" ca="1" si="1"/>
        <v>40.80681849084953</v>
      </c>
      <c r="P12" s="39">
        <f t="shared" ca="1" si="2"/>
        <v>84.236152669880909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4648184</v>
      </c>
      <c r="M14" s="39">
        <f t="shared" si="8"/>
        <v>0</v>
      </c>
      <c r="N14" s="39">
        <f t="shared" ca="1" si="8"/>
        <v>814755.28</v>
      </c>
      <c r="O14" s="39">
        <f t="shared" ca="1" si="1"/>
        <v>17.528464449772212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3731590</v>
      </c>
      <c r="N18" s="23">
        <f t="shared" ca="1" si="11"/>
        <v>2377681.19</v>
      </c>
      <c r="O18" s="22">
        <f t="shared" ref="O18:O20" ca="1" si="12">IF(L18&gt;0,N18*100/L18,0)</f>
        <v>50.201184045368699</v>
      </c>
      <c r="P18" s="22">
        <f t="shared" ref="P18:P26" ca="1" si="13">IF(M18&gt;0,N18*100/M18,0)</f>
        <v>63.717642881452676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3731590</v>
      </c>
      <c r="N20" s="30">
        <f t="shared" ca="1" si="15"/>
        <v>2377681.19</v>
      </c>
      <c r="O20" s="29">
        <f t="shared" ca="1" si="12"/>
        <v>50.201184045368699</v>
      </c>
      <c r="P20" s="29">
        <f t="shared" ca="1" si="13"/>
        <v>63.717642881452676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3420190</v>
      </c>
      <c r="N22" s="39">
        <f t="shared" ca="1" si="18"/>
        <v>2066281.19</v>
      </c>
      <c r="O22" s="39">
        <f t="shared" ca="1" si="17"/>
        <v>46.6966226393561</v>
      </c>
      <c r="P22" s="39">
        <f t="shared" ca="1" si="13"/>
        <v>60.414222309286913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2635279</v>
      </c>
      <c r="M28" s="23">
        <f t="shared" si="23"/>
        <v>0</v>
      </c>
      <c r="N28" s="23">
        <f t="shared" ca="1" si="23"/>
        <v>814755.28</v>
      </c>
      <c r="O28" s="22">
        <f t="shared" ref="O28:O30" ca="1" si="24">IF(L28&gt;0,N28*100/L28,0)</f>
        <v>30.91723039571901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2635279</v>
      </c>
      <c r="M30" s="30">
        <f t="shared" si="27"/>
        <v>0</v>
      </c>
      <c r="N30" s="30">
        <f t="shared" ca="1" si="27"/>
        <v>814755.28</v>
      </c>
      <c r="O30" s="29">
        <f t="shared" ca="1" si="24"/>
        <v>30.91723039571901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2635279</v>
      </c>
      <c r="M32" s="39">
        <f t="shared" si="30"/>
        <v>0</v>
      </c>
      <c r="N32" s="39">
        <f t="shared" ca="1" si="30"/>
        <v>814755.28</v>
      </c>
      <c r="O32" s="39">
        <f t="shared" ca="1" si="29"/>
        <v>30.91723039571901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2635279</v>
      </c>
      <c r="M34" s="39">
        <f t="shared" si="32"/>
        <v>0</v>
      </c>
      <c r="N34" s="39">
        <f t="shared" ca="1" si="32"/>
        <v>814755.28</v>
      </c>
      <c r="O34" s="39">
        <f t="shared" ca="1" si="29"/>
        <v>30.91723039571901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3731590</v>
      </c>
      <c r="N37" s="55">
        <f t="shared" ca="1" si="33"/>
        <v>2377681.19</v>
      </c>
      <c r="O37" s="56">
        <f t="shared" ca="1" si="29"/>
        <v>50.201184045368699</v>
      </c>
      <c r="P37" s="56">
        <f t="shared" ca="1" si="25"/>
        <v>63.717642881452676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607994.25</v>
      </c>
      <c r="O41" s="78">
        <f t="shared" ref="O41:O43" ca="1" si="35">IF(L41&gt;0,N41*100/L41,0)</f>
        <v>68.699915254237283</v>
      </c>
      <c r="P41" s="78">
        <f t="shared" ref="P41:P43" ca="1" si="36">IF(M41&gt;0,N41*100/M41,0)</f>
        <v>85.899159367052846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607994.25</v>
      </c>
      <c r="O43" s="78">
        <f t="shared" ca="1" si="35"/>
        <v>68.699915254237283</v>
      </c>
      <c r="P43" s="78">
        <f t="shared" ca="1" si="36"/>
        <v>85.899159367052846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IFERROR(__xludf.DUMMYFUNCTION("IMPORTRANGE(""https://docs.google.com/spreadsheets/d/1Yj_ptqi66GCucihVvJfMjLAmec39IyEx_6qawtMGysU/edit?usp=sharing"",""สบก!R22"")"),431994.25)</f>
        <v>431994.25</v>
      </c>
      <c r="O45" s="39">
        <f ca="1">IF(L45&gt;0,N45*100/L45,0)</f>
        <v>60.930077574047957</v>
      </c>
      <c r="P45" s="39">
        <f ca="1">IF(M45&gt;0,N45*100/M45,0)</f>
        <v>81.232465212485891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444858</v>
      </c>
      <c r="O53" s="120">
        <f t="shared" ref="O53:O55" ca="1" si="40">IF(L53&gt;0,N53*100/L53,0)</f>
        <v>49.428666666666665</v>
      </c>
      <c r="P53" s="120">
        <f t="shared" ref="P53:P55" ca="1" si="41">IF(M53&gt;0,N53*100/M53,0)</f>
        <v>65.206455300998201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444858</v>
      </c>
      <c r="O55" s="120">
        <f t="shared" ca="1" si="40"/>
        <v>49.428666666666665</v>
      </c>
      <c r="P55" s="120">
        <f t="shared" ca="1" si="41"/>
        <v>65.206455300998201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IFERROR(__xludf.DUMMYFUNCTION("IMPORTRANGE(""https://docs.google.com/spreadsheets/d/1Yj_ptqi66GCucihVvJfMjLAmec39IyEx_6qawtMGysU/edit?usp=sharing"",""สบก!AA22"")"),444858)</f>
        <v>444858</v>
      </c>
      <c r="O57" s="39">
        <f ca="1">IF(L57&gt;0,N57*100/L57,0)</f>
        <v>49.428666666666665</v>
      </c>
      <c r="P57" s="39">
        <f ca="1">IF(M57&gt;0,N57*100/M57,0)</f>
        <v>65.206455300998201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413620</v>
      </c>
      <c r="N66" s="152">
        <f t="shared" ca="1" si="45"/>
        <v>252120.27</v>
      </c>
      <c r="O66" s="151">
        <f t="shared" ref="O66:O68" ca="1" si="46">IF(L66&gt;0,N66*100/L66,0)</f>
        <v>51.876598765432099</v>
      </c>
      <c r="P66" s="151">
        <f t="shared" ref="P66:P68" ca="1" si="47">IF(M66&gt;0,N66*100/M66,0)</f>
        <v>60.954564576181035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413620</v>
      </c>
      <c r="N68" s="88">
        <f t="shared" ca="1" si="49"/>
        <v>252120.27</v>
      </c>
      <c r="O68" s="156">
        <f t="shared" ca="1" si="46"/>
        <v>51.876598765432099</v>
      </c>
      <c r="P68" s="156">
        <f t="shared" ca="1" si="47"/>
        <v>60.954564576181035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IFERROR(__xludf.DUMMYFUNCTION("IMPORTRANGE(""https://docs.google.com/spreadsheets/d/1Yj_ptqi66GCucihVvJfMjLAmec39IyEx_6qawtMGysU/edit?usp=sharing"",""สบก!AI22"")"),413620)</f>
        <v>413620</v>
      </c>
      <c r="N70" s="168">
        <f ca="1">IFERROR(__xludf.DUMMYFUNCTION("IMPORTRANGE(""https://docs.google.com/spreadsheets/d/1Yj_ptqi66GCucihVvJfMjLAmec39IyEx_6qawtMGysU/edit?usp=sharing"",""สบก!AJ22"")"),252120.27)</f>
        <v>252120.27</v>
      </c>
      <c r="O70" s="168">
        <f ca="1">IF(L70&gt;0,N70*100/L70,0)</f>
        <v>51.876598765432099</v>
      </c>
      <c r="P70" s="168">
        <f ca="1">IF(M70&gt;0,N70*100/M70,0)</f>
        <v>60.954564576181035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IFERROR(__xludf.DUMMYFUNCTION("IMPORTRANGE(""https://docs.google.com/spreadsheets/d/11923uPwbBZFjjGgGUA6NLw09EwE0CqkOc4q9oUmW1yo/edit?usp=sharing"",""เชียงใหม่!I28"")"),0)</f>
        <v>0</v>
      </c>
      <c r="J88" s="203">
        <f ca="1">IFERROR(__xludf.DUMMYFUNCTION("IMPORTRANGE(""https://docs.google.com/spreadsheets/d/11923uPwbBZFjjGgGUA6NLw09EwE0CqkOc4q9oUmW1yo/edit?usp=sharing"",""เชียงใหม่!J28"")"),0)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122280</v>
      </c>
      <c r="O94" s="151">
        <f t="shared" ref="O94:O96" ca="1" si="53">IF(L94&gt;0,N94*100/L94,0)</f>
        <v>57.006993006993007</v>
      </c>
      <c r="P94" s="151">
        <f t="shared" ref="P94:P96" ca="1" si="54">IF(M94&gt;0,N94*100/M94,0)</f>
        <v>57.006993006993007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122280</v>
      </c>
      <c r="O96" s="156">
        <f t="shared" ca="1" si="53"/>
        <v>57.006993006993007</v>
      </c>
      <c r="P96" s="156">
        <f t="shared" ca="1" si="54"/>
        <v>57.006993006993007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IFERROR(__xludf.DUMMYFUNCTION("IMPORTRANGE(""https://docs.google.com/spreadsheets/d/1Yj_ptqi66GCucihVvJfMjLAmec39IyEx_6qawtMGysU/edit?usp=sharing"",""สบก!AS22"")"),29880)</f>
        <v>29880</v>
      </c>
      <c r="O98" s="168">
        <f ca="1">IF(L98&gt;0,N98*100/L98,0)</f>
        <v>24.471744471744472</v>
      </c>
      <c r="P98" s="168">
        <f ca="1">IF(M98&gt;0,N98*100/M98,0)</f>
        <v>24.471744471744472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IFERROR(__xludf.DUMMYFUNCTION("IMPORTRANGE(""https://docs.google.com/spreadsheets/d/11923uPwbBZFjjGgGUA6NLw09EwE0CqkOc4q9oUmW1yo/edit?usp=sharing"",""เชียงใหม่!J50"")"),0)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IFERROR(__xludf.DUMMYFUNCTION("IMPORTRANGE(""https://docs.google.com/spreadsheets/d/11923uPwbBZFjjGgGUA6NLw09EwE0CqkOc4q9oUmW1yo/edit?usp=sharing"",""เชียงใหม่!J65"")"),0)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IFERROR(__xludf.DUMMYFUNCTION("IMPORTRANGE(""https://docs.google.com/spreadsheets/d/11923uPwbBZFjjGgGUA6NLw09EwE0CqkOc4q9oUmW1yo/edit?usp=sharing"",""เชียงใหม่!I68"")"),100)</f>
        <v>100</v>
      </c>
      <c r="J138" s="266">
        <f ca="1">IFERROR(__xludf.DUMMYFUNCTION("IMPORTRANGE(""https://docs.google.com/spreadsheets/d/11923uPwbBZFjjGgGUA6NLw09EwE0CqkOc4q9oUmW1yo/edit?usp=sharing"",""เชียงใหม่!J68"")"),100)</f>
        <v>100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711425</v>
      </c>
      <c r="N140" s="152">
        <f t="shared" ca="1" si="64"/>
        <v>372484.43</v>
      </c>
      <c r="O140" s="151">
        <f t="shared" ref="O140:O142" ca="1" si="65">IF(L140&gt;0,N140*100/L140,0)</f>
        <v>41.772393181563309</v>
      </c>
      <c r="P140" s="151">
        <f t="shared" ref="P140:P142" ca="1" si="66">IF(M140&gt;0,N140*100/M140,0)</f>
        <v>52.357512035702989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711425</v>
      </c>
      <c r="N142" s="88">
        <f t="shared" ca="1" si="68"/>
        <v>372484.43</v>
      </c>
      <c r="O142" s="156">
        <f t="shared" ca="1" si="65"/>
        <v>41.772393181563309</v>
      </c>
      <c r="P142" s="156">
        <f t="shared" ca="1" si="66"/>
        <v>52.357512035702989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IFERROR(__xludf.DUMMYFUNCTION("IMPORTRANGE(""https://docs.google.com/spreadsheets/d/1Yj_ptqi66GCucihVvJfMjLAmec39IyEx_6qawtMGysU/edit?usp=sharing"",""สบก!BJ22"")"),711425)</f>
        <v>711425</v>
      </c>
      <c r="N144" s="168">
        <f ca="1">IFERROR(__xludf.DUMMYFUNCTION("IMPORTRANGE(""https://docs.google.com/spreadsheets/d/1Yj_ptqi66GCucihVvJfMjLAmec39IyEx_6qawtMGysU/edit?usp=sharing"",""สบก!BK22"")"),372484.43)</f>
        <v>372484.43</v>
      </c>
      <c r="O144" s="168">
        <f ca="1">IF(L144&gt;0,N144*100/L144,0)</f>
        <v>41.772393181563309</v>
      </c>
      <c r="P144" s="168">
        <f ca="1">IF(M144&gt;0,N144*100/M144,0)</f>
        <v>52.357512035702989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IFERROR(__xludf.DUMMYFUNCTION("IMPORTRANGE(""https://docs.google.com/spreadsheets/d/11923uPwbBZFjjGgGUA6NLw09EwE0CqkOc4q9oUmW1yo/edit?usp=sharing"",""เชียงใหม่!I74"")"),4)</f>
        <v>4</v>
      </c>
      <c r="J149" s="274">
        <f ca="1">IFERROR(__xludf.DUMMYFUNCTION("IMPORTRANGE(""https://docs.google.com/spreadsheets/d/11923uPwbBZFjjGgGUA6NLw09EwE0CqkOc4q9oUmW1yo/edit?usp=sharing"",""เชียงใหม่!J74"")"),2)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IFERROR(__xludf.DUMMYFUNCTION("IMPORTRANGE(""https://docs.google.com/spreadsheets/d/11923uPwbBZFjjGgGUA6NLw09EwE0CqkOc4q9oUmW1yo/edit?usp=sharing"",""เชียงใหม่!I89"")"),2)</f>
        <v>2</v>
      </c>
      <c r="J164" s="283">
        <f ca="1">IFERROR(__xludf.DUMMYFUNCTION("IMPORTRANGE(""https://docs.google.com/spreadsheets/d/11923uPwbBZFjjGgGUA6NLw09EwE0CqkOc4q9oUmW1yo/edit?usp=sharing"",""เชียงใหม่!J89"")"),2)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IFERROR(__xludf.DUMMYFUNCTION("IMPORTRANGE(""https://docs.google.com/spreadsheets/d/11923uPwbBZFjjGgGUA6NLw09EwE0CqkOc4q9oUmW1yo/edit?usp=sharing"",""เชียงใหม่!I101"")"),1)</f>
        <v>1</v>
      </c>
      <c r="J176" s="283">
        <f ca="1">IFERROR(__xludf.DUMMYFUNCTION("IMPORTRANGE(""https://docs.google.com/spreadsheets/d/11923uPwbBZFjjGgGUA6NLw09EwE0CqkOc4q9oUmW1yo/edit?usp=sharing"",""เชียงใหม่!J101"")"),1)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IFERROR(__xludf.DUMMYFUNCTION("IMPORTRANGE(""https://docs.google.com/spreadsheets/d/11923uPwbBZFjjGgGUA6NLw09EwE0CqkOc4q9oUmW1yo/edit?usp=sharing"",""เชียงใหม่!J113"")"),0)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IFERROR(__xludf.DUMMYFUNCTION("IMPORTRANGE(""https://docs.google.com/spreadsheets/d/11923uPwbBZFjjGgGUA6NLw09EwE0CqkOc4q9oUmW1yo/edit?usp=sharing"",""เชียงใหม่!I114"")"),16000)</f>
        <v>16000</v>
      </c>
      <c r="J189" s="283">
        <f ca="1">IFERROR(__xludf.DUMMYFUNCTION("IMPORTRANGE(""https://docs.google.com/spreadsheets/d/11923uPwbBZFjjGgGUA6NLw09EwE0CqkOc4q9oUmW1yo/edit?usp=sharing"",""เชียงใหม่!J114"")"),0)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IFERROR(__xludf.DUMMYFUNCTION("IMPORTRANGE(""https://docs.google.com/spreadsheets/d/11923uPwbBZFjjGgGUA6NLw09EwE0CqkOc4q9oUmW1yo/edit?usp=sharing"",""เชียงใหม่!J128"")"),0)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IFERROR(__xludf.DUMMYFUNCTION("IMPORTRANGE(""https://docs.google.com/spreadsheets/d/11923uPwbBZFjjGgGUA6NLw09EwE0CqkOc4q9oUmW1yo/edit?usp=sharing"",""เชียงใหม่!I129"")"),100)</f>
        <v>100</v>
      </c>
      <c r="J204" s="283">
        <f ca="1">IFERROR(__xludf.DUMMYFUNCTION("IMPORTRANGE(""https://docs.google.com/spreadsheets/d/11923uPwbBZFjjGgGUA6NLw09EwE0CqkOc4q9oUmW1yo/edit?usp=sharing"",""เชียงใหม่!J129"")"),100)</f>
        <v>100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IFERROR(__xludf.DUMMYFUNCTION("IMPORTRANGE(""https://docs.google.com/spreadsheets/d/11923uPwbBZFjjGgGUA6NLw09EwE0CqkOc4q9oUmW1yo/edit?usp=sharing"",""เชียงใหม่!J143"")"),0)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IFERROR(__xludf.DUMMYFUNCTION("IMPORTRANGE(""https://docs.google.com/spreadsheets/d/11923uPwbBZFjjGgGUA6NLw09EwE0CqkOc4q9oUmW1yo/edit?usp=sharing"",""เชียงใหม่!I144"")"),15)</f>
        <v>15</v>
      </c>
      <c r="J219" s="266">
        <f ca="1">IFERROR(__xludf.DUMMYFUNCTION("IMPORTRANGE(""https://docs.google.com/spreadsheets/d/11923uPwbBZFjjGgGUA6NLw09EwE0CqkOc4q9oUmW1yo/edit?usp=sharing"",""เชียงใหม่!J144"")"),15)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20125</v>
      </c>
      <c r="O220" s="151">
        <f t="shared" ref="O220:O222" ca="1" si="73">IF(L220&gt;0,N220*100/L220,0)</f>
        <v>95.26627218934911</v>
      </c>
      <c r="P220" s="151">
        <f t="shared" ref="P220:P222" ca="1" si="74">IF(M220&gt;0,N220*100/M220,0)</f>
        <v>95.26627218934911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20125</v>
      </c>
      <c r="O222" s="156">
        <f t="shared" ca="1" si="73"/>
        <v>95.26627218934911</v>
      </c>
      <c r="P222" s="156">
        <f t="shared" ca="1" si="74"/>
        <v>95.26627218934911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IFERROR(__xludf.DUMMYFUNCTION("IMPORTRANGE(""https://docs.google.com/spreadsheets/d/1Yj_ptqi66GCucihVvJfMjLAmec39IyEx_6qawtMGysU/edit?usp=sharing"",""สบก!BT22"")"),20125)</f>
        <v>20125</v>
      </c>
      <c r="O224" s="168">
        <f ca="1">IF(L224&gt;0,N224*100/L224,0)</f>
        <v>95.26627218934911</v>
      </c>
      <c r="P224" s="168">
        <f ca="1">IF(M224&gt;0,N224*100/M224,0)</f>
        <v>95.26627218934911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IFERROR(__xludf.DUMMYFUNCTION("IMPORTRANGE(""https://docs.google.com/spreadsheets/d/11923uPwbBZFjjGgGUA6NLw09EwE0CqkOc4q9oUmW1yo/edit?usp=sharing"",""เชียงใหม่!I149"")"),15)</f>
        <v>15</v>
      </c>
      <c r="J229" s="266">
        <f ca="1">IFERROR(__xludf.DUMMYFUNCTION("IMPORTRANGE(""https://docs.google.com/spreadsheets/d/11923uPwbBZFjjGgGUA6NLw09EwE0CqkOc4q9oUmW1yo/edit?usp=sharing"",""เชียงใหม่!J149"")"),15)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IFERROR(__xludf.DUMMYFUNCTION("IMPORTRANGE(""https://docs.google.com/spreadsheets/d/11923uPwbBZFjjGgGUA6NLw09EwE0CqkOc4q9oUmW1yo/edit?usp=sharing"",""เชียงใหม่!I158"")"),0)</f>
        <v>0</v>
      </c>
      <c r="J238" s="266">
        <f ca="1">IFERROR(__xludf.DUMMYFUNCTION("IMPORTRANGE(""https://docs.google.com/spreadsheets/d/11923uPwbBZFjjGgGUA6NLw09EwE0CqkOc4q9oUmW1yo/edit?usp=sharing"",""เชียงใหม่!J158"")"),0)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IFERROR(__xludf.DUMMYFUNCTION("IMPORTRANGE(""https://docs.google.com/spreadsheets/d/11923uPwbBZFjjGgGUA6NLw09EwE0CqkOc4q9oUmW1yo/edit?usp=sharing"",""เชียงใหม่!J166"")"),0)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IFERROR(__xludf.DUMMYFUNCTION("IMPORTRANGE(""https://docs.google.com/spreadsheets/d/11923uPwbBZFjjGgGUA6NLw09EwE0CqkOc4q9oUmW1yo/edit?usp=sharing"",""เชียงใหม่!I169"")"),20)</f>
        <v>20</v>
      </c>
      <c r="J249" s="315">
        <f ca="1">IFERROR(__xludf.DUMMYFUNCTION("IMPORTRANGE(""https://docs.google.com/spreadsheets/d/11923uPwbBZFjjGgGUA6NLw09EwE0CqkOc4q9oUmW1yo/edit?usp=sharing"",""เชียงใหม่!J169"")"),20)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33442</v>
      </c>
      <c r="O250" s="151">
        <f t="shared" ref="O250:O252" ca="1" si="78">IF(L250&gt;0,N250*100/L250,0)</f>
        <v>46.837535014005603</v>
      </c>
      <c r="P250" s="151">
        <f t="shared" ref="P250:P252" ca="1" si="79">IF(M250&gt;0,N250*100/M250,0)</f>
        <v>79.623809523809527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33442</v>
      </c>
      <c r="O252" s="156">
        <f t="shared" ca="1" si="78"/>
        <v>46.837535014005603</v>
      </c>
      <c r="P252" s="156">
        <f t="shared" ca="1" si="79"/>
        <v>79.623809523809527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IFERROR(__xludf.DUMMYFUNCTION("IMPORTRANGE(""https://docs.google.com/spreadsheets/d/1Yj_ptqi66GCucihVvJfMjLAmec39IyEx_6qawtMGysU/edit?usp=sharing"",""สบก!CC22"")"),33442)</f>
        <v>33442</v>
      </c>
      <c r="O254" s="168">
        <f ca="1">IF(L254&gt;0,N254*100/L254,0)</f>
        <v>46.837535014005603</v>
      </c>
      <c r="P254" s="168">
        <f ca="1">IF(M254&gt;0,N254*100/M254,0)</f>
        <v>79.623809523809527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IFERROR(__xludf.DUMMYFUNCTION("IMPORTRANGE(""https://docs.google.com/spreadsheets/d/11923uPwbBZFjjGgGUA6NLw09EwE0CqkOc4q9oUmW1yo/edit?usp=sharing"",""เชียงใหม่!J184"")"),0)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IFERROR(__xludf.DUMMYFUNCTION("IMPORTRANGE(""https://docs.google.com/spreadsheets/d/11923uPwbBZFjjGgGUA6NLw09EwE0CqkOc4q9oUmW1yo/edit?usp=sharing"",""เชียงใหม่!I185"")"),15)</f>
        <v>15</v>
      </c>
      <c r="J270" s="315">
        <f ca="1">IFERROR(__xludf.DUMMYFUNCTION("IMPORTRANGE(""https://docs.google.com/spreadsheets/d/11923uPwbBZFjjGgGUA6NLw09EwE0CqkOc4q9oUmW1yo/edit?usp=sharing"",""เชียงใหม่!J185"")"),15)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59051</v>
      </c>
      <c r="O271" s="151">
        <f t="shared" ref="O271:O273" ca="1" si="84">IF(L271&gt;0,N271*100/L271,0)</f>
        <v>55.866603595080413</v>
      </c>
      <c r="P271" s="151">
        <f t="shared" ref="P271:P273" ca="1" si="85">IF(M271&gt;0,N271*100/M271,0)</f>
        <v>73.813749999999999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59051</v>
      </c>
      <c r="O273" s="156">
        <f t="shared" ca="1" si="84"/>
        <v>55.866603595080413</v>
      </c>
      <c r="P273" s="156">
        <f t="shared" ca="1" si="85"/>
        <v>73.813749999999999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IFERROR(__xludf.DUMMYFUNCTION("IMPORTRANGE(""https://docs.google.com/spreadsheets/d/1Yj_ptqi66GCucihVvJfMjLAmec39IyEx_6qawtMGysU/edit?usp=sharing"",""สบก!CL22"")"),59051)</f>
        <v>59051</v>
      </c>
      <c r="O275" s="168">
        <f ca="1">IF(L275&gt;0,N275*100/L275,0)</f>
        <v>55.866603595080413</v>
      </c>
      <c r="P275" s="168">
        <f ca="1">IF(M275&gt;0,N275*100/M275,0)</f>
        <v>73.813749999999999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IFERROR(__xludf.DUMMYFUNCTION("IMPORTRANGE(""https://docs.google.com/spreadsheets/d/11923uPwbBZFjjGgGUA6NLw09EwE0CqkOc4q9oUmW1yo/edit?usp=sharing"",""เชียงใหม่!I199"")"),0)</f>
        <v>0</v>
      </c>
      <c r="J289" s="315">
        <f ca="1">IFERROR(__xludf.DUMMYFUNCTION("IMPORTRANGE(""https://docs.google.com/spreadsheets/d/11923uPwbBZFjjGgGUA6NLw09EwE0CqkOc4q9oUmW1yo/edit?usp=sharing"",""เชียงใหม่!J199"")"),0)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IFERROR(__xludf.DUMMYFUNCTION("IMPORTRANGE(""https://docs.google.com/spreadsheets/d/11923uPwbBZFjjGgGUA6NLw09EwE0CqkOc4q9oUmW1yo/edit?usp=sharing"",""เชียงใหม่!J213"")"),0)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IFERROR(__xludf.DUMMYFUNCTION("IMPORTRANGE(""https://docs.google.com/spreadsheets/d/11923uPwbBZFjjGgGUA6NLw09EwE0CqkOc4q9oUmW1yo/edit?usp=sharing"",""เชียงใหม่!I214"")"),6)</f>
        <v>6</v>
      </c>
      <c r="J309" s="332">
        <f ca="1">IFERROR(__xludf.DUMMYFUNCTION("IMPORTRANGE(""https://docs.google.com/spreadsheets/d/11923uPwbBZFjjGgGUA6NLw09EwE0CqkOc4q9oUmW1yo/edit?usp=sharing"",""เชียงใหม่!J214"")"),2)</f>
        <v>2</v>
      </c>
      <c r="K309" s="333">
        <f ca="1">IF(I309&gt;0,J309*100/I309,0)</f>
        <v>33.333333333333336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92547.75</v>
      </c>
      <c r="O310" s="151">
        <f t="shared" ref="O310:O312" ca="1" si="94">IF(L310&gt;0,N310*100/L310,0)</f>
        <v>29.324382129277566</v>
      </c>
      <c r="P310" s="151">
        <f t="shared" ref="P310:P312" ca="1" si="95">IF(M310&gt;0,N310*100/M310,0)</f>
        <v>39.099176172370086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92547.75</v>
      </c>
      <c r="O312" s="156">
        <f t="shared" ca="1" si="94"/>
        <v>29.324382129277566</v>
      </c>
      <c r="P312" s="156">
        <f t="shared" ca="1" si="95"/>
        <v>39.099176172370086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IFERROR(__xludf.DUMMYFUNCTION("IMPORTRANGE(""https://docs.google.com/spreadsheets/d/1Yj_ptqi66GCucihVvJfMjLAmec39IyEx_6qawtMGysU/edit?usp=sharing"",""สบก!DD22"")"),92547.75)</f>
        <v>92547.75</v>
      </c>
      <c r="O314" s="168">
        <f ca="1">IF(L314&gt;0,N314*100/L314,0)</f>
        <v>29.324382129277566</v>
      </c>
      <c r="P314" s="168">
        <f ca="1">IF(M314&gt;0,N314*100/M314,0)</f>
        <v>39.099176172370086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IFERROR(__xludf.DUMMYFUNCTION("IMPORTRANGE(""https://docs.google.com/spreadsheets/d/11923uPwbBZFjjGgGUA6NLw09EwE0CqkOc4q9oUmW1yo/edit?usp=sharing"",""เชียงใหม่!J224"")"),2)</f>
        <v>2</v>
      </c>
      <c r="K324" s="223">
        <f ca="1">IF(I324&gt;0,J324*100/I324,0)</f>
        <v>33.333333333333336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IFERROR(__xludf.DUMMYFUNCTION("IMPORTRANGE(""https://docs.google.com/spreadsheets/d/11923uPwbBZFjjGgGUA6NLw09EwE0CqkOc4q9oUmW1yo/edit?usp=sharing"",""เชียงใหม่!J226"")"),0)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IFERROR(__xludf.DUMMYFUNCTION("IMPORTRANGE(""https://docs.google.com/spreadsheets/d/11923uPwbBZFjjGgGUA6NLw09EwE0CqkOc4q9oUmW1yo/edit?usp=sharing"",""เชียงใหม่!I228"")"),315)</f>
        <v>315</v>
      </c>
      <c r="J328" s="338">
        <f ca="1">IFERROR(__xludf.DUMMYFUNCTION("IMPORTRANGE(""https://docs.google.com/spreadsheets/d/11923uPwbBZFjjGgGUA6NLw09EwE0CqkOc4q9oUmW1yo/edit?usp=sharing"",""เชียงใหม่!J228"")"),64)</f>
        <v>64</v>
      </c>
      <c r="K328" s="316">
        <f ca="1">IF(I328&gt;0,J328*100/I328,0)</f>
        <v>20.317460317460316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622190</v>
      </c>
      <c r="N329" s="152">
        <f t="shared" ca="1" si="98"/>
        <v>372778.49</v>
      </c>
      <c r="O329" s="151">
        <f t="shared" ref="O329:O331" ca="1" si="99">IF(L329&gt;0,N329*100/L329,0)</f>
        <v>44.10118422297937</v>
      </c>
      <c r="P329" s="151">
        <f t="shared" ref="P329:P331" ca="1" si="100">IF(M329&gt;0,N329*100/M329,0)</f>
        <v>59.913931435735066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622190</v>
      </c>
      <c r="N331" s="88">
        <f t="shared" ca="1" si="102"/>
        <v>372778.49</v>
      </c>
      <c r="O331" s="156">
        <f t="shared" ca="1" si="99"/>
        <v>44.10118422297937</v>
      </c>
      <c r="P331" s="156">
        <f t="shared" ca="1" si="100"/>
        <v>59.913931435735066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IFERROR(__xludf.DUMMYFUNCTION("IMPORTRANGE(""https://docs.google.com/spreadsheets/d/1Yj_ptqi66GCucihVvJfMjLAmec39IyEx_6qawtMGysU/edit?usp=sharing"",""สบก!DL22"")"),579190)</f>
        <v>579190</v>
      </c>
      <c r="N333" s="168">
        <f ca="1">IFERROR(__xludf.DUMMYFUNCTION("IMPORTRANGE(""https://docs.google.com/spreadsheets/d/1Yj_ptqi66GCucihVvJfMjLAmec39IyEx_6qawtMGysU/edit?usp=sharing"",""สบก!DM22"")"),329778.49)</f>
        <v>329778.49</v>
      </c>
      <c r="O333" s="168">
        <f ca="1">IF(L333&gt;0,N333*100/L333,0)</f>
        <v>41.105161539612105</v>
      </c>
      <c r="P333" s="168">
        <f ca="1">IF(M333&gt;0,N333*100/M333,0)</f>
        <v>56.937877035169805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IFERROR(__xludf.DUMMYFUNCTION("IMPORTRANGE(""https://docs.google.com/spreadsheets/d/11923uPwbBZFjjGgGUA6NLw09EwE0CqkOc4q9oUmW1yo/edit?usp=sharing"",""เชียงใหม่!J234"")"),105)</f>
        <v>105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IFERROR(__xludf.DUMMYFUNCTION("IMPORTRANGE(""https://docs.google.com/spreadsheets/d/11923uPwbBZFjjGgGUA6NLw09EwE0CqkOc4q9oUmW1yo/edit?usp=sharing"",""เชียงใหม่!J235"")"),525.6)</f>
        <v>525.6</v>
      </c>
      <c r="K340" s="341">
        <f t="shared" ca="1" si="103"/>
        <v>49.584905660377359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IFERROR(__xludf.DUMMYFUNCTION("IMPORTRANGE(""https://docs.google.com/spreadsheets/d/11923uPwbBZFjjGgGUA6NLw09EwE0CqkOc4q9oUmW1yo/edit?usp=sharing"",""เชียงใหม่!J236"")"),157)</f>
        <v>157</v>
      </c>
      <c r="K341" s="341">
        <f t="shared" ca="1" si="103"/>
        <v>49.841269841269842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IFERROR(__xludf.DUMMYFUNCTION("IMPORTRANGE(""https://docs.google.com/spreadsheets/d/11923uPwbBZFjjGgGUA6NLw09EwE0CqkOc4q9oUmW1yo/edit?usp=sharing"",""เชียงใหม่!J237"")"),927.65)</f>
        <v>927.65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IFERROR(__xludf.DUMMYFUNCTION("IMPORTRANGE(""https://docs.google.com/spreadsheets/d/11923uPwbBZFjjGgGUA6NLw09EwE0CqkOc4q9oUmW1yo/edit?usp=sharing"",""เชียงใหม่!J240"")"),64)</f>
        <v>64</v>
      </c>
      <c r="K345" s="341">
        <f t="shared" ca="1" si="103"/>
        <v>20.317460317460316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IFERROR(__xludf.DUMMYFUNCTION("IMPORTRANGE(""https://docs.google.com/spreadsheets/d/11923uPwbBZFjjGgGUA6NLw09EwE0CqkOc4q9oUmW1yo/edit?usp=sharing"",""เชียงใหม่!J241"")"),331.58)</f>
        <v>331.58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IFERROR(__xludf.DUMMYFUNCTION("IMPORTRANGE(""https://docs.google.com/spreadsheets/d/11923uPwbBZFjjGgGUA6NLw09EwE0CqkOc4q9oUmW1yo/edit?usp=sharing"",""เชียงใหม่!L242"")"),2635279)</f>
        <v>2635279</v>
      </c>
      <c r="M347" s="357"/>
      <c r="N347" s="357">
        <f ca="1">IFERROR(__xludf.DUMMYFUNCTION("IMPORTRANGE(""https://docs.google.com/spreadsheets/d/11923uPwbBZFjjGgGUA6NLw09EwE0CqkOc4q9oUmW1yo/edit?usp=sharing"",""เชียงใหม่!M242"")"),814755.28)</f>
        <v>814755.28</v>
      </c>
      <c r="O347" s="357">
        <f ca="1">+IF(L347&gt;0,N347*100/L347,0)</f>
        <v>30.91723039571901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IFERROR(__xludf.DUMMYFUNCTION("IMPORTRANGE(""https://docs.google.com/spreadsheets/d/11923uPwbBZFjjGgGUA6NLw09EwE0CqkOc4q9oUmW1yo/edit?usp=sharing"",""เชียงใหม่!M244"")"),210792.58)</f>
        <v>210792.58</v>
      </c>
      <c r="O349" s="372">
        <f ca="1">+IF(L349&gt;0,N349*100/L349,0)</f>
        <v>66.337040533736157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IFERROR(__xludf.DUMMYFUNCTION("IMPORTRANGE(""https://docs.google.com/spreadsheets/d/11923uPwbBZFjjGgGUA6NLw09EwE0CqkOc4q9oUmW1yo/edit?usp=sharing"",""เชียงใหม่!M247"")"),210792.58)</f>
        <v>210792.58</v>
      </c>
      <c r="O352" s="165">
        <f t="shared" ca="1" si="105"/>
        <v>66.337040533736157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IFERROR(__xludf.DUMMYFUNCTION("IMPORTRANGE(""https://docs.google.com/spreadsheets/d/11923uPwbBZFjjGgGUA6NLw09EwE0CqkOc4q9oUmW1yo/edit?usp=sharing"",""เชียงใหม่!M249"")"),210792.58)</f>
        <v>210792.58</v>
      </c>
      <c r="O354" s="168">
        <f t="shared" ca="1" si="105"/>
        <v>66.337040533736157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IFERROR(__xludf.DUMMYFUNCTION("IMPORTRANGE(""https://docs.google.com/spreadsheets/d/11923uPwbBZFjjGgGUA6NLw09EwE0CqkOc4q9oUmW1yo/edit?usp=sharing"",""เชียงใหม่!M252"")"),64225.58)</f>
        <v>64225.58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IFERROR(__xludf.DUMMYFUNCTION("IMPORTRANGE(""https://docs.google.com/spreadsheets/d/11923uPwbBZFjjGgGUA6NLw09EwE0CqkOc4q9oUmW1yo/edit?usp=sharing"",""เชียงใหม่!M275"")"),139242.58)</f>
        <v>139242.57999999999</v>
      </c>
      <c r="O380" s="372">
        <f ca="1">+IF(L380&gt;0,N380*100/L380,0)</f>
        <v>13.538149963053707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IFERROR(__xludf.DUMMYFUNCTION("IMPORTRANGE(""https://docs.google.com/spreadsheets/d/11923uPwbBZFjjGgGUA6NLw09EwE0CqkOc4q9oUmW1yo/edit?usp=sharing"",""เชียงใหม่!M278"")"),139242.58)</f>
        <v>139242.57999999999</v>
      </c>
      <c r="O383" s="165">
        <f t="shared" ca="1" si="109"/>
        <v>13.538149963053707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IFERROR(__xludf.DUMMYFUNCTION("IMPORTRANGE(""https://docs.google.com/spreadsheets/d/11923uPwbBZFjjGgGUA6NLw09EwE0CqkOc4q9oUmW1yo/edit?usp=sharing"",""เชียงใหม่!M280"")"),139242.58)</f>
        <v>139242.57999999999</v>
      </c>
      <c r="O385" s="168">
        <f t="shared" ca="1" si="109"/>
        <v>13.538149963053707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IFERROR(__xludf.DUMMYFUNCTION("IMPORTRANGE(""https://docs.google.com/spreadsheets/d/11923uPwbBZFjjGgGUA6NLw09EwE0CqkOc4q9oUmW1yo/edit?usp=sharing"",""เชียงใหม่!M281"")"),67600)</f>
        <v>67600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IFERROR(__xludf.DUMMYFUNCTION("IMPORTRANGE(""https://docs.google.com/spreadsheets/d/11923uPwbBZFjjGgGUA6NLw09EwE0CqkOc4q9oUmW1yo/edit?usp=sharing"",""เชียงใหม่!M283"")"),64225.58)</f>
        <v>64225.58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IFERROR(__xludf.DUMMYFUNCTION("IMPORTRANGE(""https://docs.google.com/spreadsheets/d/11923uPwbBZFjjGgGUA6NLw09EwE0CqkOc4q9oUmW1yo/edit?usp=sharing"",""เชียงใหม่!M284"")"),7417)</f>
        <v>7417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IFERROR(__xludf.DUMMYFUNCTION("IMPORTRANGE(""https://docs.google.com/spreadsheets/d/11923uPwbBZFjjGgGUA6NLw09EwE0CqkOc4q9oUmW1yo/edit?usp=sharing"",""เชียงใหม่!M296"")"),87215)</f>
        <v>87215</v>
      </c>
      <c r="O401" s="372">
        <f ca="1">+IF(L401&gt;0,N401*100/L401,0)</f>
        <v>66.217447422367329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IFERROR(__xludf.DUMMYFUNCTION("IMPORTRANGE(""https://docs.google.com/spreadsheets/d/11923uPwbBZFjjGgGUA6NLw09EwE0CqkOc4q9oUmW1yo/edit?usp=sharing"",""เชียงใหม่!M299"")"),87215)</f>
        <v>87215</v>
      </c>
      <c r="O404" s="168">
        <f t="shared" ca="1" si="112"/>
        <v>66.217447422367329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IFERROR(__xludf.DUMMYFUNCTION("IMPORTRANGE(""https://docs.google.com/spreadsheets/d/11923uPwbBZFjjGgGUA6NLw09EwE0CqkOc4q9oUmW1yo/edit?usp=sharing"",""เชียงใหม่!M301"")"),87215)</f>
        <v>87215</v>
      </c>
      <c r="O406" s="168">
        <f t="shared" ca="1" si="112"/>
        <v>66.217447422367329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IFERROR(__xludf.DUMMYFUNCTION("IMPORTRANGE(""https://docs.google.com/spreadsheets/d/11923uPwbBZFjjGgGUA6NLw09EwE0CqkOc4q9oUmW1yo/edit?usp=sharing"",""เชียงใหม่!M302"")"),74225)</f>
        <v>74225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IFERROR(__xludf.DUMMYFUNCTION("IMPORTRANGE(""https://docs.google.com/spreadsheets/d/11923uPwbBZFjjGgGUA6NLw09EwE0CqkOc4q9oUmW1yo/edit?usp=sharing"",""เชียงใหม่!M305"")"),12990)</f>
        <v>12990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IFERROR(__xludf.DUMMYFUNCTION("IMPORTRANGE(""https://docs.google.com/spreadsheets/d/11923uPwbBZFjjGgGUA6NLw09EwE0CqkOc4q9oUmW1yo/edit?usp=sharing"",""เชียงใหม่!M330"")"),37905)</f>
        <v>37905</v>
      </c>
      <c r="O435" s="411">
        <f t="shared" ref="O435:O439" ca="1" si="114">+IF(L435&gt;0,N435*100/L435,0)</f>
        <v>37.905000000000001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IFERROR(__xludf.DUMMYFUNCTION("IMPORTRANGE(""https://docs.google.com/spreadsheets/d/11923uPwbBZFjjGgGUA6NLw09EwE0CqkOc4q9oUmW1yo/edit?usp=sharing"",""เชียงใหม่!M332"")"),37905)</f>
        <v>37905</v>
      </c>
      <c r="O437" s="168">
        <f t="shared" ca="1" si="114"/>
        <v>37.905000000000001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IFERROR(__xludf.DUMMYFUNCTION("IMPORTRANGE(""https://docs.google.com/spreadsheets/d/11923uPwbBZFjjGgGUA6NLw09EwE0CqkOc4q9oUmW1yo/edit?usp=sharing"",""เชียงใหม่!M334"")"),37905)</f>
        <v>37905</v>
      </c>
      <c r="O439" s="168">
        <f t="shared" ca="1" si="114"/>
        <v>37.905000000000001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IFERROR(__xludf.DUMMYFUNCTION("IMPORTRANGE(""https://docs.google.com/spreadsheets/d/11923uPwbBZFjjGgGUA6NLw09EwE0CqkOc4q9oUmW1yo/edit?usp=sharing"",""เชียงใหม่!M338"")"),15510)</f>
        <v>15510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IFERROR(__xludf.DUMMYFUNCTION("IMPORTRANGE(""https://docs.google.com/spreadsheets/d/11923uPwbBZFjjGgGUA6NLw09EwE0CqkOc4q9oUmW1yo/edit?usp=sharing"",""เชียงใหม่!L350"")"),536539)</f>
        <v>536539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IFERROR(__xludf.DUMMYFUNCTION("IMPORTRANGE(""https://docs.google.com/spreadsheets/d/11923uPwbBZFjjGgGUA6NLw09EwE0CqkOc4q9oUmW1yo/edit?usp=sharing"",""เชียงใหม่!M350"")"),205361.58)</f>
        <v>205361.58</v>
      </c>
      <c r="O455" s="372">
        <f t="shared" ref="O455:O459" ca="1" si="116">+IF(L455&gt;0,N455*100/L455,0)</f>
        <v>38.275238146714408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IFERROR(__xludf.DUMMYFUNCTION("IMPORTRANGE(""https://docs.google.com/spreadsheets/d/11923uPwbBZFjjGgGUA6NLw09EwE0CqkOc4q9oUmW1yo/edit?usp=sharing"",""เชียงใหม่!L352"")"),536539)</f>
        <v>536539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IFERROR(__xludf.DUMMYFUNCTION("IMPORTRANGE(""https://docs.google.com/spreadsheets/d/11923uPwbBZFjjGgGUA6NLw09EwE0CqkOc4q9oUmW1yo/edit?usp=sharing"",""เชียงใหม่!M352"")"),205361.58)</f>
        <v>205361.58</v>
      </c>
      <c r="O457" s="168">
        <f t="shared" ca="1" si="116"/>
        <v>38.275238146714408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IFERROR(__xludf.DUMMYFUNCTION("IMPORTRANGE(""https://docs.google.com/spreadsheets/d/11923uPwbBZFjjGgGUA6NLw09EwE0CqkOc4q9oUmW1yo/edit?usp=sharing"",""เชียงใหม่!L354"")"),536539)</f>
        <v>536539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IFERROR(__xludf.DUMMYFUNCTION("IMPORTRANGE(""https://docs.google.com/spreadsheets/d/11923uPwbBZFjjGgGUA6NLw09EwE0CqkOc4q9oUmW1yo/edit?usp=sharing"",""เชียงใหม่!M354"")"),205361.58)</f>
        <v>205361.58</v>
      </c>
      <c r="O459" s="168">
        <f t="shared" ca="1" si="116"/>
        <v>38.275238146714408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IFERROR(__xludf.DUMMYFUNCTION("IMPORTRANGE(""https://docs.google.com/spreadsheets/d/11923uPwbBZFjjGgGUA6NLw09EwE0CqkOc4q9oUmW1yo/edit?usp=sharing"",""เชียงใหม่!M357"")"),64225.58)</f>
        <v>64225.58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IFERROR(__xludf.DUMMYFUNCTION("IMPORTRANGE(""https://docs.google.com/spreadsheets/d/11923uPwbBZFjjGgGUA6NLw09EwE0CqkOc4q9oUmW1yo/edit?usp=sharing"",""เชียงใหม่!M358"")"),141136)</f>
        <v>141136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IFERROR(__xludf.DUMMYFUNCTION("IMPORTRANGE(""https://docs.google.com/spreadsheets/d/11923uPwbBZFjjGgGUA6NLw09EwE0CqkOc4q9oUmW1yo/edit?usp=sharing"",""เชียงใหม่!I359"")"),19467)</f>
        <v>19467</v>
      </c>
      <c r="J464" s="266">
        <f ca="1">IFERROR(__xludf.DUMMYFUNCTION("IMPORTRANGE(""https://docs.google.com/spreadsheets/d/11923uPwbBZFjjGgGUA6NLw09EwE0CqkOc4q9oUmW1yo/edit?usp=sharing"",""เชียงใหม่!J359"")"),9322)</f>
        <v>9322</v>
      </c>
      <c r="K464" s="267">
        <f t="shared" ref="K464:K515" ca="1" si="117">IF(I464&gt;0,J464*100/I464,0)</f>
        <v>47.886166332768276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IFERROR(__xludf.DUMMYFUNCTION("IMPORTRANGE(""https://docs.google.com/spreadsheets/d/11923uPwbBZFjjGgGUA6NLw09EwE0CqkOc4q9oUmW1yo/edit?usp=sharing"",""เชียงใหม่!J392"")"),1642.1)</f>
        <v>1642.1</v>
      </c>
      <c r="K497" s="444">
        <f t="shared" ca="1" si="117"/>
        <v>32.254959732861913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IFERROR(__xludf.DUMMYFUNCTION("IMPORTRANGE(""https://docs.google.com/spreadsheets/d/11923uPwbBZFjjGgGUA6NLw09EwE0CqkOc4q9oUmW1yo/edit?usp=sharing"",""เชียงใหม่!J393"")"),1642.1)</f>
        <v>1642.1</v>
      </c>
      <c r="K498" s="201">
        <f t="shared" ca="1" si="117"/>
        <v>32.254959732861913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IFERROR(__xludf.DUMMYFUNCTION("IMPORTRANGE(""https://docs.google.com/spreadsheets/d/11923uPwbBZFjjGgGUA6NLw09EwE0CqkOc4q9oUmW1yo/edit?usp=sharing"",""เชียงใหม่!J394"")"),196)</f>
        <v>196</v>
      </c>
      <c r="K499" s="201">
        <f t="shared" ca="1" si="117"/>
        <v>31.160572337042925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IFERROR(__xludf.DUMMYFUNCTION("IMPORTRANGE(""https://docs.google.com/spreadsheets/d/11923uPwbBZFjjGgGUA6NLw09EwE0CqkOc4q9oUmW1yo/edit?usp=sharing"",""เชียงใหม่!J395"")"),1381)</f>
        <v>1381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IFERROR(__xludf.DUMMYFUNCTION("IMPORTRANGE(""https://docs.google.com/spreadsheets/d/11923uPwbBZFjjGgGUA6NLw09EwE0CqkOc4q9oUmW1yo/edit?usp=sharing"",""เชียงใหม่!J396"")"),168)</f>
        <v>168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IFERROR(__xludf.DUMMYFUNCTION("IMPORTRANGE(""https://docs.google.com/spreadsheets/d/11923uPwbBZFjjGgGUA6NLw09EwE0CqkOc4q9oUmW1yo/edit?usp=sharing"",""เชียงใหม่!J397"")"),482)</f>
        <v>482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IFERROR(__xludf.DUMMYFUNCTION("IMPORTRANGE(""https://docs.google.com/spreadsheets/d/11923uPwbBZFjjGgGUA6NLw09EwE0CqkOc4q9oUmW1yo/edit?usp=sharing"",""เชียงใหม่!J398"")"),40)</f>
        <v>40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IFERROR(__xludf.DUMMYFUNCTION("IMPORTRANGE(""https://docs.google.com/spreadsheets/d/11923uPwbBZFjjGgGUA6NLw09EwE0CqkOc4q9oUmW1yo/edit?usp=sharing"",""เชียงใหม่!J399"")"),899)</f>
        <v>899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IFERROR(__xludf.DUMMYFUNCTION("IMPORTRANGE(""https://docs.google.com/spreadsheets/d/11923uPwbBZFjjGgGUA6NLw09EwE0CqkOc4q9oUmW1yo/edit?usp=sharing"",""เชียงใหม่!J400"")"),128)</f>
        <v>128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14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IFERROR(__xludf.DUMMYFUNCTION("IMPORTRANGE(""https://docs.google.com/spreadsheets/d/11923uPwbBZFjjGgGUA6NLw09EwE0CqkOc4q9oUmW1yo/edit?usp=sharing"",""เชียงใหม่!J409"")"),248)</f>
        <v>248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IFERROR(__xludf.DUMMYFUNCTION("IMPORTRANGE(""https://docs.google.com/spreadsheets/d/11923uPwbBZFjjGgGUA6NLw09EwE0CqkOc4q9oUmW1yo/edit?usp=sharing"",""เชียงใหม่!J410"")"),22)</f>
        <v>22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IFERROR(__xludf.DUMMYFUNCTION("IMPORTRANGE(""https://docs.google.com/spreadsheets/d/11923uPwbBZFjjGgGUA6NLw09EwE0CqkOc4q9oUmW1yo/edit?usp=sharing"",""เชียงใหม่!I411"")"),0)</f>
        <v>0</v>
      </c>
      <c r="J516" s="266">
        <f ca="1">IFERROR(__xludf.DUMMYFUNCTION("IMPORTRANGE(""https://docs.google.com/spreadsheets/d/11923uPwbBZFjjGgGUA6NLw09EwE0CqkOc4q9oUmW1yo/edit?usp=sharing"",""เชียงใหม่!J411"")"),0)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IFERROR(__xludf.DUMMYFUNCTION("IMPORTRANGE(""https://docs.google.com/spreadsheets/d/11923uPwbBZFjjGgGUA6NLw09EwE0CqkOc4q9oUmW1yo/edit?usp=sharing"",""เชียงใหม่!I412"")"),0)</f>
        <v>0</v>
      </c>
      <c r="J517" s="283">
        <f ca="1">IFERROR(__xludf.DUMMYFUNCTION("IMPORTRANGE(""https://docs.google.com/spreadsheets/d/11923uPwbBZFjjGgGUA6NLw09EwE0CqkOc4q9oUmW1yo/edit?usp=sharing"",""เชียงใหม่!J412"")"),0)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IFERROR(__xludf.DUMMYFUNCTION("IMPORTRANGE(""https://docs.google.com/spreadsheets/d/11923uPwbBZFjjGgGUA6NLw09EwE0CqkOc4q9oUmW1yo/edit?usp=sharing"",""เชียงใหม่!I413"")"),0)</f>
        <v>0</v>
      </c>
      <c r="J518" s="283">
        <f ca="1">IFERROR(__xludf.DUMMYFUNCTION("IMPORTRANGE(""https://docs.google.com/spreadsheets/d/11923uPwbBZFjjGgGUA6NLw09EwE0CqkOc4q9oUmW1yo/edit?usp=sharing"",""เชียงใหม่!J413"")"),0)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IFERROR(__xludf.DUMMYFUNCTION("IMPORTRANGE(""https://docs.google.com/spreadsheets/d/11923uPwbBZFjjGgGUA6NLw09EwE0CqkOc4q9oUmW1yo/edit?usp=sharing"",""เชียงใหม่!I420"")"),59)</f>
        <v>59</v>
      </c>
      <c r="J525" s="283">
        <f ca="1">IFERROR(__xludf.DUMMYFUNCTION("IMPORTRANGE(""https://docs.google.com/spreadsheets/d/11923uPwbBZFjjGgGUA6NLw09EwE0CqkOc4q9oUmW1yo/edit?usp=sharing"",""เชียงใหม่!J420"")"),0)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IFERROR(__xludf.DUMMYFUNCTION("IMPORTRANGE(""https://docs.google.com/spreadsheets/d/11923uPwbBZFjjGgGUA6NLw09EwE0CqkOc4q9oUmW1yo/edit?usp=sharing"",""เชียงใหม่!I421"")"),15)</f>
        <v>15</v>
      </c>
      <c r="J526" s="283">
        <f ca="1">IFERROR(__xludf.DUMMYFUNCTION("IMPORTRANGE(""https://docs.google.com/spreadsheets/d/11923uPwbBZFjjGgGUA6NLw09EwE0CqkOc4q9oUmW1yo/edit?usp=sharing"",""เชียงใหม่!J421"")"),0)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IFERROR(__xludf.DUMMYFUNCTION("IMPORTRANGE(""https://docs.google.com/spreadsheets/d/11923uPwbBZFjjGgGUA6NLw09EwE0CqkOc4q9oUmW1yo/edit?usp=sharing"",""เชียงใหม่!J446"")"),1372)</f>
        <v>1372</v>
      </c>
      <c r="K551" s="410">
        <f ca="1">IF(I551&gt;0,J551*100/I551,0)</f>
        <v>45.733333333333334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IFERROR(__xludf.DUMMYFUNCTION("IMPORTRANGE(""https://docs.google.com/spreadsheets/d/11923uPwbBZFjjGgGUA6NLw09EwE0CqkOc4q9oUmW1yo/edit?usp=sharing"",""เชียงใหม่!M446"")"),56199.3)</f>
        <v>56199.3</v>
      </c>
      <c r="O551" s="411">
        <f t="shared" ref="O551:O555" ca="1" si="120">+IF(L551&gt;0,N551*100/L551,0)</f>
        <v>29.893244680851065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IFERROR(__xludf.DUMMYFUNCTION("IMPORTRANGE(""https://docs.google.com/spreadsheets/d/11923uPwbBZFjjGgGUA6NLw09EwE0CqkOc4q9oUmW1yo/edit?usp=sharing"",""เชียงใหม่!M448"")"),56199.3)</f>
        <v>56199.3</v>
      </c>
      <c r="O553" s="168">
        <f t="shared" ca="1" si="120"/>
        <v>29.893244680851065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IFERROR(__xludf.DUMMYFUNCTION("IMPORTRANGE(""https://docs.google.com/spreadsheets/d/11923uPwbBZFjjGgGUA6NLw09EwE0CqkOc4q9oUmW1yo/edit?usp=sharing"",""เชียงใหม่!M450"")"),56199.3)</f>
        <v>56199.3</v>
      </c>
      <c r="O555" s="168">
        <f t="shared" ca="1" si="120"/>
        <v>29.893244680851065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IFERROR(__xludf.DUMMYFUNCTION("IMPORTRANGE(""https://docs.google.com/spreadsheets/d/11923uPwbBZFjjGgGUA6NLw09EwE0CqkOc4q9oUmW1yo/edit?usp=sharing"",""เชียงใหม่!M453"")"),20000)</f>
        <v>20000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IFERROR(__xludf.DUMMYFUNCTION("IMPORTRANGE(""https://docs.google.com/spreadsheets/d/11923uPwbBZFjjGgGUA6NLw09EwE0CqkOc4q9oUmW1yo/edit?usp=sharing"",""เชียงใหม่!M454"")"),36199.3)</f>
        <v>36199.300000000003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IFERROR(__xludf.DUMMYFUNCTION("IMPORTRANGE(""https://docs.google.com/spreadsheets/d/11923uPwbBZFjjGgGUA6NLw09EwE0CqkOc4q9oUmW1yo/edit?usp=sharing"",""เชียงใหม่!J455"")"),1372)</f>
        <v>1372</v>
      </c>
      <c r="K560" s="223">
        <f t="shared" ref="K560:K561" ca="1" si="121">IF(I560&gt;0,J560*100/I560,0)</f>
        <v>45.733333333333334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IFERROR(__xludf.DUMMYFUNCTION("IMPORTRANGE(""https://docs.google.com/spreadsheets/d/11923uPwbBZFjjGgGUA6NLw09EwE0CqkOc4q9oUmW1yo/edit?usp=sharing"",""เชียงใหม่!J456"")"),258)</f>
        <v>258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IFERROR(__xludf.DUMMYFUNCTION("IMPORTRANGE(""https://docs.google.com/spreadsheets/d/11923uPwbBZFjjGgGUA6NLw09EwE0CqkOc4q9oUmW1yo/edit?usp=sharing"",""เชียงใหม่!J459"")"),907)</f>
        <v>907</v>
      </c>
      <c r="K564" s="371">
        <f ca="1">IF(I564&gt;0,J564*100/I564,0)</f>
        <v>90.7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IFERROR(__xludf.DUMMYFUNCTION("IMPORTRANGE(""https://docs.google.com/spreadsheets/d/11923uPwbBZFjjGgGUA6NLw09EwE0CqkOc4q9oUmW1yo/edit?usp=sharing"",""เชียงใหม่!M459"")"),38295.24)</f>
        <v>38295.24</v>
      </c>
      <c r="O564" s="372">
        <f t="shared" ref="O564:O568" ca="1" si="122">+IF(L564&gt;0,N564*100/L564,0)</f>
        <v>29.259810513447434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IFERROR(__xludf.DUMMYFUNCTION("IMPORTRANGE(""https://docs.google.com/spreadsheets/d/11923uPwbBZFjjGgGUA6NLw09EwE0CqkOc4q9oUmW1yo/edit?usp=sharing"",""เชียงใหม่!M461"")"),38295.24)</f>
        <v>38295.24</v>
      </c>
      <c r="O566" s="168">
        <f t="shared" ca="1" si="122"/>
        <v>29.259810513447434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IFERROR(__xludf.DUMMYFUNCTION("IMPORTRANGE(""https://docs.google.com/spreadsheets/d/11923uPwbBZFjjGgGUA6NLw09EwE0CqkOc4q9oUmW1yo/edit?usp=sharing"",""เชียงใหม่!M463"")"),38295.24)</f>
        <v>38295.24</v>
      </c>
      <c r="O568" s="168">
        <f t="shared" ca="1" si="122"/>
        <v>29.259810513447434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IFERROR(__xludf.DUMMYFUNCTION("IMPORTRANGE(""https://docs.google.com/spreadsheets/d/11923uPwbBZFjjGgGUA6NLw09EwE0CqkOc4q9oUmW1yo/edit?usp=sharing"",""เชียงใหม่!M466"")"),31935.24)</f>
        <v>31935.24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IFERROR(__xludf.DUMMYFUNCTION("IMPORTRANGE(""https://docs.google.com/spreadsheets/d/11923uPwbBZFjjGgGUA6NLw09EwE0CqkOc4q9oUmW1yo/edit?usp=sharing"",""เชียงใหม่!J468"")"),907)</f>
        <v>907</v>
      </c>
      <c r="K573" s="201">
        <f ca="1">IF(I573&gt;0,J573*100/I573,0)</f>
        <v>90.7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IFERROR(__xludf.DUMMYFUNCTION("IMPORTRANGE(""https://docs.google.com/spreadsheets/d/11923uPwbBZFjjGgGUA6NLw09EwE0CqkOc4q9oUmW1yo/edit?usp=sharing"",""เชียงใหม่!J472"")"),725)</f>
        <v>725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IFERROR(__xludf.DUMMYFUNCTION("IMPORTRANGE(""https://docs.google.com/spreadsheets/d/11923uPwbBZFjjGgGUA6NLw09EwE0CqkOc4q9oUmW1yo/edit?usp=sharing"",""เชียงใหม่!J474"")"),28)</f>
        <v>28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IFERROR(__xludf.DUMMYFUNCTION("IMPORTRANGE(""https://docs.google.com/spreadsheets/d/11923uPwbBZFjjGgGUA6NLw09EwE0CqkOc4q9oUmW1yo/edit?usp=sharing"",""เชียงใหม่!J484"")"),31)</f>
        <v>31</v>
      </c>
      <c r="K589" s="163">
        <f t="shared" ref="K589:K596" ca="1" si="125">IF(I589&gt;0,J589*100/I589,0)</f>
        <v>103.33333333333333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IFERROR(__xludf.DUMMYFUNCTION("IMPORTRANGE(""https://docs.google.com/spreadsheets/d/11923uPwbBZFjjGgGUA6NLw09EwE0CqkOc4q9oUmW1yo/edit?usp=sharing"",""เชียงใหม่!J485"")"),11.18)</f>
        <v>11.18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0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IFERROR(__xludf.DUMMYFUNCTION("IMPORTRANGE(""https://docs.google.com/spreadsheets/d/11923uPwbBZFjjGgGUA6NLw09EwE0CqkOc4q9oUmW1yo/edit?usp=sharing"",""เชียงใหม่!M492"")"),2380)</f>
        <v>2380</v>
      </c>
      <c r="O597" s="411">
        <f t="shared" ref="O597:O601" ca="1" si="126">+IF(L597&gt;0,N597*100/L597,0)</f>
        <v>21.834862385321102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IFERROR(__xludf.DUMMYFUNCTION("IMPORTRANGE(""https://docs.google.com/spreadsheets/d/11923uPwbBZFjjGgGUA6NLw09EwE0CqkOc4q9oUmW1yo/edit?usp=sharing"",""เชียงใหม่!M494"")"),2380)</f>
        <v>2380</v>
      </c>
      <c r="O599" s="168">
        <f t="shared" ca="1" si="126"/>
        <v>21.834862385321102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IFERROR(__xludf.DUMMYFUNCTION("IMPORTRANGE(""https://docs.google.com/spreadsheets/d/11923uPwbBZFjjGgGUA6NLw09EwE0CqkOc4q9oUmW1yo/edit?usp=sharing"",""เชียงใหม่!M496"")"),2380)</f>
        <v>2380</v>
      </c>
      <c r="O601" s="168">
        <f t="shared" ca="1" si="126"/>
        <v>21.834862385321102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IFERROR(__xludf.DUMMYFUNCTION("IMPORTRANGE(""https://docs.google.com/spreadsheets/d/11923uPwbBZFjjGgGUA6NLw09EwE0CqkOc4q9oUmW1yo/edit?usp=sharing"",""เชียงใหม่!M500"")"),2380)</f>
        <v>2380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40">
        <f ca="1">IFERROR(__xludf.DUMMYFUNCTION("IMPORTRANGE(""https://docs.google.com/spreadsheets/d/11923uPwbBZFjjGgGUA6NLw09EwE0CqkOc4q9oUmW1yo/edit?usp=sharing"",""เชียงใหม่!J523"")"),990273.98)</f>
        <v>990273.98</v>
      </c>
      <c r="K628" s="341">
        <f t="shared" ref="K628:K635" ca="1" si="129">IF(I628&gt;0,J628*100/I628,0)</f>
        <v>33.587941686043045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IFERROR(__xludf.DUMMYFUNCTION("IMPORTRANGE(""https://docs.google.com/spreadsheets/d/11923uPwbBZFjjGgGUA6NLw09EwE0CqkOc4q9oUmW1yo/edit?usp=sharing"",""เชียงใหม่!I524"")"),159)</f>
        <v>159</v>
      </c>
      <c r="J629" s="340">
        <f ca="1">IFERROR(__xludf.DUMMYFUNCTION("IMPORTRANGE(""https://docs.google.com/spreadsheets/d/11923uPwbBZFjjGgGUA6NLw09EwE0CqkOc4q9oUmW1yo/edit?usp=sharing"",""เชียงใหม่!J524"")"),50)</f>
        <v>50</v>
      </c>
      <c r="K629" s="341">
        <f t="shared" ca="1" si="129"/>
        <v>31.446540880503143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0">
        <f ca="1">IFERROR(__xludf.DUMMYFUNCTION("IMPORTRANGE(""https://docs.google.com/spreadsheets/d/11923uPwbBZFjjGgGUA6NLw09EwE0CqkOc4q9oUmW1yo/edit?usp=sharing"",""เชียงใหม่!J525"")"),57830.43)</f>
        <v>57830.43</v>
      </c>
      <c r="K630" s="341">
        <f t="shared" ca="1" si="129"/>
        <v>9.0812381930452108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IFERROR(__xludf.DUMMYFUNCTION("IMPORTRANGE(""https://docs.google.com/spreadsheets/d/11923uPwbBZFjjGgGUA6NLw09EwE0CqkOc4q9oUmW1yo/edit?usp=sharing"",""เชียงใหม่!I526"")"),41)</f>
        <v>41</v>
      </c>
      <c r="J631" s="340">
        <f ca="1">IFERROR(__xludf.DUMMYFUNCTION("IMPORTRANGE(""https://docs.google.com/spreadsheets/d/11923uPwbBZFjjGgGUA6NLw09EwE0CqkOc4q9oUmW1yo/edit?usp=sharing"",""เชียงใหม่!J526"")"),25)</f>
        <v>25</v>
      </c>
      <c r="K631" s="341">
        <f t="shared" ca="1" si="129"/>
        <v>60.975609756097562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0">
        <f ca="1">IFERROR(__xludf.DUMMYFUNCTION("IMPORTRANGE(""https://docs.google.com/spreadsheets/d/11923uPwbBZFjjGgGUA6NLw09EwE0CqkOc4q9oUmW1yo/edit?usp=sharing"",""เชียงใหม่!J527"")"),4959.6)</f>
        <v>4959.6000000000004</v>
      </c>
      <c r="K632" s="341">
        <f t="shared" ca="1" si="129"/>
        <v>4.9173169747971146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IFERROR(__xludf.DUMMYFUNCTION("IMPORTRANGE(""https://docs.google.com/spreadsheets/d/11923uPwbBZFjjGgGUA6NLw09EwE0CqkOc4q9oUmW1yo/edit?usp=sharing"",""เชียงใหม่!I528"")"),23)</f>
        <v>23</v>
      </c>
      <c r="J633" s="340">
        <f ca="1">IFERROR(__xludf.DUMMYFUNCTION("IMPORTRANGE(""https://docs.google.com/spreadsheets/d/11923uPwbBZFjjGgGUA6NLw09EwE0CqkOc4q9oUmW1yo/edit?usp=sharing"",""เชียงใหม่!J528"")"),5)</f>
        <v>5</v>
      </c>
      <c r="K633" s="341">
        <f t="shared" ca="1" si="129"/>
        <v>21.739130434782609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IFERROR(__xludf.DUMMYFUNCTION("IMPORTRANGE(""https://docs.google.com/spreadsheets/d/11923uPwbBZFjjGgGUA6NLw09EwE0CqkOc4q9oUmW1yo/edit?usp=sharing"",""เชียงใหม่!I529"")"),1890000)</f>
        <v>1890000</v>
      </c>
      <c r="J634" s="340">
        <f ca="1">IFERROR(__xludf.DUMMYFUNCTION("IMPORTRANGE(""https://docs.google.com/spreadsheets/d/11923uPwbBZFjjGgGUA6NLw09EwE0CqkOc4q9oUmW1yo/edit?usp=sharing"",""เชียงใหม่!J529"")"),570000)</f>
        <v>570000</v>
      </c>
      <c r="K634" s="341">
        <f t="shared" ca="1" si="129"/>
        <v>30.158730158730158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IFERROR(__xludf.DUMMYFUNCTION("IMPORTRANGE(""https://docs.google.com/spreadsheets/d/11923uPwbBZFjjGgGUA6NLw09EwE0CqkOc4q9oUmW1yo/edit?usp=sharing"",""เชียงใหม่!J530"")"),20)</f>
        <v>20</v>
      </c>
      <c r="K635" s="486">
        <f t="shared" ca="1" si="129"/>
        <v>31.746031746031747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7" sqref="G55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244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4688948</v>
      </c>
      <c r="M8" s="23">
        <f t="shared" ca="1" si="0"/>
        <v>2269285</v>
      </c>
      <c r="N8" s="23">
        <f t="shared" ca="1" si="0"/>
        <v>2428431.77</v>
      </c>
      <c r="O8" s="22">
        <f t="shared" ref="O8:O16" ca="1" si="1">IF(L8&gt;0,N8*100/L8,0)</f>
        <v>51.790545981742596</v>
      </c>
      <c r="P8" s="22">
        <f t="shared" ref="P8:P16" ca="1" si="2">IF(M8&gt;0,N8*100/M8,0)</f>
        <v>107.01307989080262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4688948</v>
      </c>
      <c r="M10" s="30">
        <f t="shared" ca="1" si="4"/>
        <v>2269285</v>
      </c>
      <c r="N10" s="30">
        <f t="shared" ca="1" si="4"/>
        <v>2428431.77</v>
      </c>
      <c r="O10" s="29">
        <f t="shared" ca="1" si="1"/>
        <v>51.790545981742596</v>
      </c>
      <c r="P10" s="29">
        <f t="shared" ca="1" si="2"/>
        <v>107.01307989080262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4458328</v>
      </c>
      <c r="M12" s="39">
        <f t="shared" ca="1" si="6"/>
        <v>2038665</v>
      </c>
      <c r="N12" s="39">
        <f t="shared" ca="1" si="6"/>
        <v>2197811.77</v>
      </c>
      <c r="O12" s="39">
        <f t="shared" ca="1" si="1"/>
        <v>49.296771569969728</v>
      </c>
      <c r="P12" s="39">
        <f t="shared" ca="1" si="2"/>
        <v>107.80642086855859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2603428</v>
      </c>
      <c r="M14" s="39">
        <f t="shared" si="8"/>
        <v>0</v>
      </c>
      <c r="N14" s="39">
        <f t="shared" ca="1" si="8"/>
        <v>922611.25</v>
      </c>
      <c r="O14" s="39">
        <f t="shared" ca="1" si="1"/>
        <v>35.43832400972871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2895720</v>
      </c>
      <c r="M18" s="23">
        <f t="shared" ca="1" si="11"/>
        <v>2269285</v>
      </c>
      <c r="N18" s="23">
        <f t="shared" ca="1" si="11"/>
        <v>1505820.52</v>
      </c>
      <c r="O18" s="22">
        <f t="shared" ref="O18:O20" ca="1" si="12">IF(L18&gt;0,N18*100/L18,0)</f>
        <v>52.001592695426353</v>
      </c>
      <c r="P18" s="22">
        <f t="shared" ref="P18:P26" ca="1" si="13">IF(M18&gt;0,N18*100/M18,0)</f>
        <v>66.356606596350829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2895720</v>
      </c>
      <c r="M20" s="30">
        <f t="shared" ca="1" si="15"/>
        <v>2269285</v>
      </c>
      <c r="N20" s="30">
        <f t="shared" ca="1" si="15"/>
        <v>1505820.52</v>
      </c>
      <c r="O20" s="29">
        <f t="shared" ca="1" si="12"/>
        <v>52.001592695426353</v>
      </c>
      <c r="P20" s="29">
        <f t="shared" ca="1" si="13"/>
        <v>66.356606596350829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2665100</v>
      </c>
      <c r="M22" s="42">
        <f t="shared" ca="1" si="18"/>
        <v>2038665</v>
      </c>
      <c r="N22" s="39">
        <f t="shared" ca="1" si="18"/>
        <v>1275200.52</v>
      </c>
      <c r="O22" s="39">
        <f t="shared" ca="1" si="17"/>
        <v>47.848130276537468</v>
      </c>
      <c r="P22" s="39">
        <f t="shared" ca="1" si="13"/>
        <v>62.550763367203537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810200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922611.25</v>
      </c>
      <c r="O28" s="22">
        <f t="shared" ref="O28:O30" ca="1" si="24">IF(L28&gt;0,N28*100/L28,0)</f>
        <v>51.449745933032496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922611.25</v>
      </c>
      <c r="O30" s="29">
        <f t="shared" ca="1" si="24"/>
        <v>51.449745933032496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922611.25</v>
      </c>
      <c r="O32" s="39">
        <f t="shared" ca="1" si="29"/>
        <v>51.449745933032496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922611.25</v>
      </c>
      <c r="O34" s="39">
        <f t="shared" ca="1" si="29"/>
        <v>51.449745933032496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2895720</v>
      </c>
      <c r="M37" s="55">
        <f t="shared" ca="1" si="33"/>
        <v>2269285</v>
      </c>
      <c r="N37" s="55">
        <f t="shared" ca="1" si="33"/>
        <v>1505820.52</v>
      </c>
      <c r="O37" s="56">
        <f t="shared" ca="1" si="29"/>
        <v>52.001592695426353</v>
      </c>
      <c r="P37" s="56">
        <f t="shared" ca="1" si="25"/>
        <v>66.356606596350829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268522.65999999997</v>
      </c>
      <c r="O41" s="78">
        <f t="shared" ref="O41:O43" ca="1" si="35">IF(L41&gt;0,N41*100/L41,0)</f>
        <v>38.686451519953891</v>
      </c>
      <c r="P41" s="78">
        <f t="shared" ref="P41:P43" ca="1" si="36">IF(M41&gt;0,N41*100/M41,0)</f>
        <v>51.579458317326157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268522.65999999997</v>
      </c>
      <c r="O43" s="78">
        <f t="shared" ca="1" si="35"/>
        <v>38.686451519953891</v>
      </c>
      <c r="P43" s="78">
        <f t="shared" ca="1" si="36"/>
        <v>51.579458317326157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IFERROR(__xludf.DUMMYFUNCTION("IMPORTRANGE(""https://docs.google.com/spreadsheets/d/1Yj_ptqi66GCucihVvJfMjLAmec39IyEx_6qawtMGysU/edit?usp=sharing"",""สบก!R23"")"),268522.66)</f>
        <v>268522.65999999997</v>
      </c>
      <c r="O45" s="39">
        <f ca="1">IF(L45&gt;0,N45*100/L45,0)</f>
        <v>38.686451519953891</v>
      </c>
      <c r="P45" s="39">
        <f ca="1">IF(M45&gt;0,N45*100/M45,0)</f>
        <v>51.579458317326157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213913</v>
      </c>
      <c r="O53" s="120">
        <f t="shared" ref="O53:O55" ca="1" si="40">IF(L53&gt;0,N53*100/L53,0)</f>
        <v>53.478250000000003</v>
      </c>
      <c r="P53" s="120">
        <f t="shared" ref="P53:P55" ca="1" si="41">IF(M53&gt;0,N53*100/M53,0)</f>
        <v>65.046828437633039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213913</v>
      </c>
      <c r="O55" s="120">
        <f t="shared" ca="1" si="40"/>
        <v>53.478250000000003</v>
      </c>
      <c r="P55" s="120">
        <f t="shared" ca="1" si="41"/>
        <v>65.046828437633039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IFERROR(__xludf.DUMMYFUNCTION("IMPORTRANGE(""https://docs.google.com/spreadsheets/d/1Yj_ptqi66GCucihVvJfMjLAmec39IyEx_6qawtMGysU/edit?usp=sharing"",""สบก!AA23"")"),213913)</f>
        <v>213913</v>
      </c>
      <c r="O57" s="39">
        <f ca="1">IF(L57&gt;0,N57*100/L57,0)</f>
        <v>53.478250000000003</v>
      </c>
      <c r="P57" s="39">
        <f ca="1">IF(M57&gt;0,N57*100/M57,0)</f>
        <v>65.046828437633039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136120</v>
      </c>
      <c r="O94" s="151">
        <f t="shared" ref="O94:O96" ca="1" si="53">IF(L94&gt;0,N94*100/L94,0)</f>
        <v>63.459207459207462</v>
      </c>
      <c r="P94" s="151">
        <f t="shared" ref="P94:P96" ca="1" si="54">IF(M94&gt;0,N94*100/M94,0)</f>
        <v>63.459207459207462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136120</v>
      </c>
      <c r="O96" s="156">
        <f t="shared" ca="1" si="53"/>
        <v>63.459207459207462</v>
      </c>
      <c r="P96" s="156">
        <f t="shared" ca="1" si="54"/>
        <v>63.459207459207462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IFERROR(__xludf.DUMMYFUNCTION("IMPORTRANGE(""https://docs.google.com/spreadsheets/d/1Yj_ptqi66GCucihVvJfMjLAmec39IyEx_6qawtMGysU/edit?usp=sharing"",""สบก!AR23"")"),122100)</f>
        <v>122100</v>
      </c>
      <c r="N98" s="168">
        <f ca="1">IFERROR(__xludf.DUMMYFUNCTION("IMPORTRANGE(""https://docs.google.com/spreadsheets/d/1Yj_ptqi66GCucihVvJfMjLAmec39IyEx_6qawtMGysU/edit?usp=sharing"",""สบก!AS23"")"),43720)</f>
        <v>43720</v>
      </c>
      <c r="O98" s="168">
        <f ca="1">IF(L98&gt;0,N98*100/L98,0)</f>
        <v>35.806715806715808</v>
      </c>
      <c r="P98" s="168">
        <f ca="1">IF(M98&gt;0,N98*100/M98,0)</f>
        <v>35.806715806715808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IFERROR(__xludf.DUMMYFUNCTION("IMPORTRANGE(""https://docs.google.com/spreadsheets/d/11923uPwbBZFjjGgGUA6NLw09EwE0CqkOc4q9oUmW1yo/edit?usp=sharing"",""ตาก!J50"")"),0)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42730</v>
      </c>
      <c r="O118" s="151">
        <f t="shared" ref="O118:O120" ca="1" si="59">IF(L118&gt;0,N118*100/L118,0)</f>
        <v>51.831635128578363</v>
      </c>
      <c r="P118" s="151">
        <f t="shared" ref="P118:P120" ca="1" si="60">IF(M118&gt;0,N118*100/M118,0)</f>
        <v>51.831635128578363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42730</v>
      </c>
      <c r="O120" s="156">
        <f t="shared" ca="1" si="59"/>
        <v>51.831635128578363</v>
      </c>
      <c r="P120" s="156">
        <f t="shared" ca="1" si="60"/>
        <v>51.831635128578363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IFERROR(__xludf.DUMMYFUNCTION("IMPORTRANGE(""https://docs.google.com/spreadsheets/d/1Yj_ptqi66GCucihVvJfMjLAmec39IyEx_6qawtMGysU/edit?usp=sharing"",""สบก!BB23"")"),42730)</f>
        <v>42730</v>
      </c>
      <c r="O122" s="168">
        <f ca="1">IF(L122&gt;0,N122*100/L122,0)</f>
        <v>51.831635128578363</v>
      </c>
      <c r="P122" s="168">
        <f ca="1">IF(M122&gt;0,N122*100/M122,0)</f>
        <v>51.831635128578363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IFERROR(__xludf.DUMMYFUNCTION("IMPORTRANGE(""https://docs.google.com/spreadsheets/d/11923uPwbBZFjjGgGUA6NLw09EwE0CqkOc4q9oUmW1yo/edit?usp=sharing"",""ตาก!J65"")"),0)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IFERROR(__xludf.DUMMYFUNCTION("IMPORTRANGE(""https://docs.google.com/spreadsheets/d/11923uPwbBZFjjGgGUA6NLw09EwE0CqkOc4q9oUmW1yo/edit?usp=sharing"",""ตาก!I68"")"),0)</f>
        <v>0</v>
      </c>
      <c r="J138" s="266">
        <f ca="1">IFERROR(__xludf.DUMMYFUNCTION("IMPORTRANGE(""https://docs.google.com/spreadsheets/d/11923uPwbBZFjjGgGUA6NLw09EwE0CqkOc4q9oUmW1yo/edit?usp=sharing"",""ตาก!J68"")"),0)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51125</v>
      </c>
      <c r="N140" s="152">
        <f t="shared" ca="1" si="64"/>
        <v>44000</v>
      </c>
      <c r="O140" s="151">
        <f t="shared" ref="O140:O142" ca="1" si="65">IF(L140&gt;0,N140*100/L140,0)</f>
        <v>63.768115942028984</v>
      </c>
      <c r="P140" s="151">
        <f t="shared" ref="P140:P142" ca="1" si="66">IF(M140&gt;0,N140*100/M140,0)</f>
        <v>86.063569682151595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51125</v>
      </c>
      <c r="N142" s="88">
        <f t="shared" ca="1" si="68"/>
        <v>44000</v>
      </c>
      <c r="O142" s="156">
        <f t="shared" ca="1" si="65"/>
        <v>63.768115942028984</v>
      </c>
      <c r="P142" s="156">
        <f t="shared" ca="1" si="66"/>
        <v>86.063569682151595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IFERROR(__xludf.DUMMYFUNCTION("IMPORTRANGE(""https://docs.google.com/spreadsheets/d/1Yj_ptqi66GCucihVvJfMjLAmec39IyEx_6qawtMGysU/edit?usp=sharing"",""สบก!BJ23"")"),51125)</f>
        <v>51125</v>
      </c>
      <c r="N144" s="168">
        <f ca="1">IFERROR(__xludf.DUMMYFUNCTION("IMPORTRANGE(""https://docs.google.com/spreadsheets/d/1Yj_ptqi66GCucihVvJfMjLAmec39IyEx_6qawtMGysU/edit?usp=sharing"",""สบก!BK23"")"),44000)</f>
        <v>44000</v>
      </c>
      <c r="O144" s="168">
        <f ca="1">IF(L144&gt;0,N144*100/L144,0)</f>
        <v>63.768115942028984</v>
      </c>
      <c r="P144" s="168">
        <f ca="1">IF(M144&gt;0,N144*100/M144,0)</f>
        <v>86.063569682151595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IFERROR(__xludf.DUMMYFUNCTION("IMPORTRANGE(""https://docs.google.com/spreadsheets/d/11923uPwbBZFjjGgGUA6NLw09EwE0CqkOc4q9oUmW1yo/edit?usp=sharing"",""ตาก!I74"")"),4)</f>
        <v>4</v>
      </c>
      <c r="J149" s="274">
        <f ca="1">IFERROR(__xludf.DUMMYFUNCTION("IMPORTRANGE(""https://docs.google.com/spreadsheets/d/11923uPwbBZFjjGgGUA6NLw09EwE0CqkOc4q9oUmW1yo/edit?usp=sharing"",""ตาก!J74"")"),1)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IFERROR(__xludf.DUMMYFUNCTION("IMPORTRANGE(""https://docs.google.com/spreadsheets/d/11923uPwbBZFjjGgGUA6NLw09EwE0CqkOc4q9oUmW1yo/edit?usp=sharing"",""ตาก!J84"")"),24)</f>
        <v>24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IFERROR(__xludf.DUMMYFUNCTION("IMPORTRANGE(""https://docs.google.com/spreadsheets/d/11923uPwbBZFjjGgGUA6NLw09EwE0CqkOc4q9oUmW1yo/edit?usp=sharing"",""ตาก!J85"")"),24)</f>
        <v>24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IFERROR(__xludf.DUMMYFUNCTION("IMPORTRANGE(""https://docs.google.com/spreadsheets/d/11923uPwbBZFjjGgGUA6NLw09EwE0CqkOc4q9oUmW1yo/edit?usp=sharing"",""ตาก!I89"")"),3)</f>
        <v>3</v>
      </c>
      <c r="J164" s="283">
        <f ca="1">IFERROR(__xludf.DUMMYFUNCTION("IMPORTRANGE(""https://docs.google.com/spreadsheets/d/11923uPwbBZFjjGgGUA6NLw09EwE0CqkOc4q9oUmW1yo/edit?usp=sharing"",""ตาก!J89"")"),3)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IFERROR(__xludf.DUMMYFUNCTION("IMPORTRANGE(""https://docs.google.com/spreadsheets/d/11923uPwbBZFjjGgGUA6NLw09EwE0CqkOc4q9oUmW1yo/edit?usp=sharing"",""ตาก!I101"")"),0)</f>
        <v>0</v>
      </c>
      <c r="J176" s="283">
        <f ca="1">IFERROR(__xludf.DUMMYFUNCTION("IMPORTRANGE(""https://docs.google.com/spreadsheets/d/11923uPwbBZFjjGgGUA6NLw09EwE0CqkOc4q9oUmW1yo/edit?usp=sharing"",""ตาก!J101"")"),0)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IFERROR(__xludf.DUMMYFUNCTION("IMPORTRANGE(""https://docs.google.com/spreadsheets/d/11923uPwbBZFjjGgGUA6NLw09EwE0CqkOc4q9oUmW1yo/edit?usp=sharing"",""ตาก!J113"")"),0)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IFERROR(__xludf.DUMMYFUNCTION("IMPORTRANGE(""https://docs.google.com/spreadsheets/d/11923uPwbBZFjjGgGUA6NLw09EwE0CqkOc4q9oUmW1yo/edit?usp=sharing"",""ตาก!I114"")"),50000)</f>
        <v>50000</v>
      </c>
      <c r="J189" s="283">
        <f ca="1">IFERROR(__xludf.DUMMYFUNCTION("IMPORTRANGE(""https://docs.google.com/spreadsheets/d/11923uPwbBZFjjGgGUA6NLw09EwE0CqkOc4q9oUmW1yo/edit?usp=sharing"",""ตาก!J114"")"),0)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IFERROR(__xludf.DUMMYFUNCTION("IMPORTRANGE(""https://docs.google.com/spreadsheets/d/11923uPwbBZFjjGgGUA6NLw09EwE0CqkOc4q9oUmW1yo/edit?usp=sharing"",""ตาก!J128"")"),0)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IFERROR(__xludf.DUMMYFUNCTION("IMPORTRANGE(""https://docs.google.com/spreadsheets/d/11923uPwbBZFjjGgGUA6NLw09EwE0CqkOc4q9oUmW1yo/edit?usp=sharing"",""ตาก!I129"")"),0)</f>
        <v>0</v>
      </c>
      <c r="J204" s="283">
        <f ca="1">IFERROR(__xludf.DUMMYFUNCTION("IMPORTRANGE(""https://docs.google.com/spreadsheets/d/11923uPwbBZFjjGgGUA6NLw09EwE0CqkOc4q9oUmW1yo/edit?usp=sharing"",""ตาก!J129"")"),0)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IFERROR(__xludf.DUMMYFUNCTION("IMPORTRANGE(""https://docs.google.com/spreadsheets/d/11923uPwbBZFjjGgGUA6NLw09EwE0CqkOc4q9oUmW1yo/edit?usp=sharing"",""ตาก!J143"")"),0)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IFERROR(__xludf.DUMMYFUNCTION("IMPORTRANGE(""https://docs.google.com/spreadsheets/d/11923uPwbBZFjjGgGUA6NLw09EwE0CqkOc4q9oUmW1yo/edit?usp=sharing"",""ตาก!I144"")"),14)</f>
        <v>14</v>
      </c>
      <c r="J219" s="266">
        <f ca="1">IFERROR(__xludf.DUMMYFUNCTION("IMPORTRANGE(""https://docs.google.com/spreadsheets/d/11923uPwbBZFjjGgGUA6NLw09EwE0CqkOc4q9oUmW1yo/edit?usp=sharing"",""ตาก!J144"")"),14)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IFERROR(__xludf.DUMMYFUNCTION("IMPORTRANGE(""https://docs.google.com/spreadsheets/d/11923uPwbBZFjjGgGUA6NLw09EwE0CqkOc4q9oUmW1yo/edit?usp=sharing"",""ตาก!I149"")"),14)</f>
        <v>14</v>
      </c>
      <c r="J229" s="266">
        <f ca="1">IFERROR(__xludf.DUMMYFUNCTION("IMPORTRANGE(""https://docs.google.com/spreadsheets/d/11923uPwbBZFjjGgGUA6NLw09EwE0CqkOc4q9oUmW1yo/edit?usp=sharing"",""ตาก!J149"")"),14)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IFERROR(__xludf.DUMMYFUNCTION("IMPORTRANGE(""https://docs.google.com/spreadsheets/d/11923uPwbBZFjjGgGUA6NLw09EwE0CqkOc4q9oUmW1yo/edit?usp=sharing"",""ตาก!J157"")"),0)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IFERROR(__xludf.DUMMYFUNCTION("IMPORTRANGE(""https://docs.google.com/spreadsheets/d/11923uPwbBZFjjGgGUA6NLw09EwE0CqkOc4q9oUmW1yo/edit?usp=sharing"",""ตาก!I158"")"),0)</f>
        <v>0</v>
      </c>
      <c r="J238" s="266">
        <f ca="1">IFERROR(__xludf.DUMMYFUNCTION("IMPORTRANGE(""https://docs.google.com/spreadsheets/d/11923uPwbBZFjjGgGUA6NLw09EwE0CqkOc4q9oUmW1yo/edit?usp=sharing"",""ตาก!J158"")"),0)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IFERROR(__xludf.DUMMYFUNCTION("IMPORTRANGE(""https://docs.google.com/spreadsheets/d/11923uPwbBZFjjGgGUA6NLw09EwE0CqkOc4q9oUmW1yo/edit?usp=sharing"",""ตาก!J166"")"),0)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IFERROR(__xludf.DUMMYFUNCTION("IMPORTRANGE(""https://docs.google.com/spreadsheets/d/11923uPwbBZFjjGgGUA6NLw09EwE0CqkOc4q9oUmW1yo/edit?usp=sharing"",""ตาก!I169"")"),0)</f>
        <v>0</v>
      </c>
      <c r="J249" s="315">
        <f ca="1">IFERROR(__xludf.DUMMYFUNCTION("IMPORTRANGE(""https://docs.google.com/spreadsheets/d/11923uPwbBZFjjGgGUA6NLw09EwE0CqkOc4q9oUmW1yo/edit?usp=sharing"",""ตาก!J169"")"),0)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IFERROR(__xludf.DUMMYFUNCTION("IMPORTRANGE(""https://docs.google.com/spreadsheets/d/11923uPwbBZFjjGgGUA6NLw09EwE0CqkOc4q9oUmW1yo/edit?usp=sharing"",""ตาก!J184"")"),0)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IFERROR(__xludf.DUMMYFUNCTION("IMPORTRANGE(""https://docs.google.com/spreadsheets/d/11923uPwbBZFjjGgGUA6NLw09EwE0CqkOc4q9oUmW1yo/edit?usp=sharing"",""ตาก!I185"")"),20)</f>
        <v>20</v>
      </c>
      <c r="J270" s="315">
        <f ca="1">IFERROR(__xludf.DUMMYFUNCTION("IMPORTRANGE(""https://docs.google.com/spreadsheets/d/11923uPwbBZFjjGgGUA6NLw09EwE0CqkOc4q9oUmW1yo/edit?usp=sharing"",""ตาก!J185"")"),20)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148345</v>
      </c>
      <c r="O271" s="151">
        <f t="shared" ref="O271:O273" ca="1" si="84">IF(L271&gt;0,N271*100/L271,0)</f>
        <v>43.941054502369667</v>
      </c>
      <c r="P271" s="151">
        <f t="shared" ref="P271:P273" ca="1" si="85">IF(M271&gt;0,N271*100/M271,0)</f>
        <v>62.858050847457626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148345</v>
      </c>
      <c r="O273" s="156">
        <f t="shared" ca="1" si="84"/>
        <v>43.941054502369667</v>
      </c>
      <c r="P273" s="156">
        <f t="shared" ca="1" si="85"/>
        <v>62.858050847457626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IFERROR(__xludf.DUMMYFUNCTION("IMPORTRANGE(""https://docs.google.com/spreadsheets/d/1Yj_ptqi66GCucihVvJfMjLAmec39IyEx_6qawtMGysU/edit?usp=sharing"",""สบก!CL23"")"),148345)</f>
        <v>148345</v>
      </c>
      <c r="O275" s="168">
        <f ca="1">IF(L275&gt;0,N275*100/L275,0)</f>
        <v>43.941054502369667</v>
      </c>
      <c r="P275" s="168">
        <f ca="1">IF(M275&gt;0,N275*100/M275,0)</f>
        <v>62.858050847457626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IFERROR(__xludf.DUMMYFUNCTION("IMPORTRANGE(""https://docs.google.com/spreadsheets/d/11923uPwbBZFjjGgGUA6NLw09EwE0CqkOc4q9oUmW1yo/edit?usp=sharing"",""ตาก!I199"")"),0)</f>
        <v>0</v>
      </c>
      <c r="J289" s="315">
        <f ca="1">IFERROR(__xludf.DUMMYFUNCTION("IMPORTRANGE(""https://docs.google.com/spreadsheets/d/11923uPwbBZFjjGgGUA6NLw09EwE0CqkOc4q9oUmW1yo/edit?usp=sharing"",""ตาก!J199"")"),0)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IFERROR(__xludf.DUMMYFUNCTION("IMPORTRANGE(""https://docs.google.com/spreadsheets/d/11923uPwbBZFjjGgGUA6NLw09EwE0CqkOc4q9oUmW1yo/edit?usp=sharing"",""ตาก!J213"")"),0)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IFERROR(__xludf.DUMMYFUNCTION("IMPORTRANGE(""https://docs.google.com/spreadsheets/d/11923uPwbBZFjjGgGUA6NLw09EwE0CqkOc4q9oUmW1yo/edit?usp=sharing"",""ตาก!I214"")"),0)</f>
        <v>0</v>
      </c>
      <c r="J309" s="332">
        <f ca="1">IFERROR(__xludf.DUMMYFUNCTION("IMPORTRANGE(""https://docs.google.com/spreadsheets/d/11923uPwbBZFjjGgGUA6NLw09EwE0CqkOc4q9oUmW1yo/edit?usp=sharing"",""ตาก!J214"")"),0)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IFERROR(__xludf.DUMMYFUNCTION("IMPORTRANGE(""https://docs.google.com/spreadsheets/d/11923uPwbBZFjjGgGUA6NLw09EwE0CqkOc4q9oUmW1yo/edit?usp=sharing"",""ตาก!J226"")"),0)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IFERROR(__xludf.DUMMYFUNCTION("IMPORTRANGE(""https://docs.google.com/spreadsheets/d/11923uPwbBZFjjGgGUA6NLw09EwE0CqkOc4q9oUmW1yo/edit?usp=sharing"",""ตาก!I228"")"),215)</f>
        <v>215</v>
      </c>
      <c r="J328" s="338">
        <f ca="1">IFERROR(__xludf.DUMMYFUNCTION("IMPORTRANGE(""https://docs.google.com/spreadsheets/d/11923uPwbBZFjjGgGUA6NLw09EwE0CqkOc4q9oUmW1yo/edit?usp=sharing"",""ตาก!J228"")"),169)</f>
        <v>169</v>
      </c>
      <c r="K328" s="316">
        <f ca="1">IF(I328&gt;0,J328*100/I328,0)</f>
        <v>78.604651162790702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1077870</v>
      </c>
      <c r="M329" s="152">
        <f t="shared" ca="1" si="98"/>
        <v>815550</v>
      </c>
      <c r="N329" s="152">
        <f t="shared" ca="1" si="98"/>
        <v>631979.86</v>
      </c>
      <c r="O329" s="151">
        <f t="shared" ref="O329:O331" ca="1" si="99">IF(L329&gt;0,N329*100/L329,0)</f>
        <v>58.632289608208779</v>
      </c>
      <c r="P329" s="151">
        <f t="shared" ref="P329:P331" ca="1" si="100">IF(M329&gt;0,N329*100/M329,0)</f>
        <v>77.491246398136227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1077870</v>
      </c>
      <c r="M331" s="88">
        <f t="shared" ca="1" si="102"/>
        <v>815550</v>
      </c>
      <c r="N331" s="88">
        <f t="shared" ca="1" si="102"/>
        <v>631979.86</v>
      </c>
      <c r="O331" s="156">
        <f t="shared" ca="1" si="99"/>
        <v>58.632289608208779</v>
      </c>
      <c r="P331" s="156">
        <f t="shared" ca="1" si="100"/>
        <v>77.491246398136227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939650</v>
      </c>
      <c r="M333" s="167">
        <f ca="1">IFERROR(__xludf.DUMMYFUNCTION("IMPORTRANGE(""https://docs.google.com/spreadsheets/d/1Yj_ptqi66GCucihVvJfMjLAmec39IyEx_6qawtMGysU/edit?usp=sharing"",""สบก!DL23"")"),677330)</f>
        <v>677330</v>
      </c>
      <c r="N333" s="168">
        <f ca="1">IFERROR(__xludf.DUMMYFUNCTION("IMPORTRANGE(""https://docs.google.com/spreadsheets/d/1Yj_ptqi66GCucihVvJfMjLAmec39IyEx_6qawtMGysU/edit?usp=sharing"",""สบก!DM23"")"),493759.86)</f>
        <v>493759.86</v>
      </c>
      <c r="O333" s="168">
        <f ca="1">IF(L333&gt;0,N333*100/L333,0)</f>
        <v>52.547210131431918</v>
      </c>
      <c r="P333" s="168">
        <f ca="1">IF(M333&gt;0,N333*100/M333,0)</f>
        <v>72.897975875865527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IFERROR(__xludf.DUMMYFUNCTION("IMPORTRANGE(""https://docs.google.com/spreadsheets/d/1Yj_ptqi66GCucihVvJfMjLAmec39IyEx_6qawtMGysU/edit?usp=sharing"",""สบก!DI23"")"),442850)</f>
        <v>442850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IFERROR(__xludf.DUMMYFUNCTION("IMPORTRANGE(""https://docs.google.com/spreadsheets/d/11923uPwbBZFjjGgGUA6NLw09EwE0CqkOc4q9oUmW1yo/edit?usp=sharing"",""ตาก!J234"")"),130)</f>
        <v>130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IFERROR(__xludf.DUMMYFUNCTION("IMPORTRANGE(""https://docs.google.com/spreadsheets/d/11923uPwbBZFjjGgGUA6NLw09EwE0CqkOc4q9oUmW1yo/edit?usp=sharing"",""ตาก!J235"")"),932.48)</f>
        <v>932.48</v>
      </c>
      <c r="K340" s="341">
        <f t="shared" ca="1" si="103"/>
        <v>31.082666666666668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IFERROR(__xludf.DUMMYFUNCTION("IMPORTRANGE(""https://docs.google.com/spreadsheets/d/11923uPwbBZFjjGgGUA6NLw09EwE0CqkOc4q9oUmW1yo/edit?usp=sharing"",""ตาก!I236"")"),215)</f>
        <v>215</v>
      </c>
      <c r="J341" s="187">
        <f ca="1">IFERROR(__xludf.DUMMYFUNCTION("IMPORTRANGE(""https://docs.google.com/spreadsheets/d/11923uPwbBZFjjGgGUA6NLw09EwE0CqkOc4q9oUmW1yo/edit?usp=sharing"",""ตาก!J236"")"),172)</f>
        <v>172</v>
      </c>
      <c r="K341" s="341">
        <f t="shared" ca="1" si="103"/>
        <v>80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IFERROR(__xludf.DUMMYFUNCTION("IMPORTRANGE(""https://docs.google.com/spreadsheets/d/11923uPwbBZFjjGgGUA6NLw09EwE0CqkOc4q9oUmW1yo/edit?usp=sharing"",""ตาก!J237"")"),1848.28)</f>
        <v>1848.28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IFERROR(__xludf.DUMMYFUNCTION("IMPORTRANGE(""https://docs.google.com/spreadsheets/d/11923uPwbBZFjjGgGUA6NLw09EwE0CqkOc4q9oUmW1yo/edit?usp=sharing"",""ตาก!I238"")"),215)</f>
        <v>215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IFERROR(__xludf.DUMMYFUNCTION("IMPORTRANGE(""https://docs.google.com/spreadsheets/d/11923uPwbBZFjjGgGUA6NLw09EwE0CqkOc4q9oUmW1yo/edit?usp=sharing"",""ตาก!I240"")"),215)</f>
        <v>215</v>
      </c>
      <c r="J345" s="187">
        <f ca="1">IFERROR(__xludf.DUMMYFUNCTION("IMPORTRANGE(""https://docs.google.com/spreadsheets/d/11923uPwbBZFjjGgGUA6NLw09EwE0CqkOc4q9oUmW1yo/edit?usp=sharing"",""ตาก!J240"")"),169)</f>
        <v>169</v>
      </c>
      <c r="K345" s="341">
        <f t="shared" ca="1" si="103"/>
        <v>78.604651162790702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IFERROR(__xludf.DUMMYFUNCTION("IMPORTRANGE(""https://docs.google.com/spreadsheets/d/11923uPwbBZFjjGgGUA6NLw09EwE0CqkOc4q9oUmW1yo/edit?usp=sharing"",""ตาก!J241"")"),1852.47)</f>
        <v>1852.47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IFERROR(__xludf.DUMMYFUNCTION("IMPORTRANGE(""https://docs.google.com/spreadsheets/d/11923uPwbBZFjjGgGUA6NLw09EwE0CqkOc4q9oUmW1yo/edit?usp=sharing"",""ตาก!M242"")"),922611.25)</f>
        <v>922611.25</v>
      </c>
      <c r="O347" s="357">
        <f ca="1">+IF(L347&gt;0,N347*100/L347,0)</f>
        <v>51.449745933032496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IFERROR(__xludf.DUMMYFUNCTION("IMPORTRANGE(""https://docs.google.com/spreadsheets/d/11923uPwbBZFjjGgGUA6NLw09EwE0CqkOc4q9oUmW1yo/edit?usp=sharing"",""ตาก!M275"")"),409065)</f>
        <v>409065</v>
      </c>
      <c r="O380" s="372">
        <f ca="1">+IF(L380&gt;0,N380*100/L380,0)</f>
        <v>88.900117355587426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IFERROR(__xludf.DUMMYFUNCTION("IMPORTRANGE(""https://docs.google.com/spreadsheets/d/11923uPwbBZFjjGgGUA6NLw09EwE0CqkOc4q9oUmW1yo/edit?usp=sharing"",""ตาก!M278"")"),409065)</f>
        <v>409065</v>
      </c>
      <c r="O383" s="165">
        <f t="shared" ca="1" si="109"/>
        <v>88.900117355587426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IFERROR(__xludf.DUMMYFUNCTION("IMPORTRANGE(""https://docs.google.com/spreadsheets/d/11923uPwbBZFjjGgGUA6NLw09EwE0CqkOc4q9oUmW1yo/edit?usp=sharing"",""ตาก!M280"")"),409065)</f>
        <v>409065</v>
      </c>
      <c r="O385" s="168">
        <f t="shared" ca="1" si="109"/>
        <v>88.900117355587426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IFERROR(__xludf.DUMMYFUNCTION("IMPORTRANGE(""https://docs.google.com/spreadsheets/d/11923uPwbBZFjjGgGUA6NLw09EwE0CqkOc4q9oUmW1yo/edit?usp=sharing"",""ตาก!M281"")"),78220)</f>
        <v>78220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IFERROR(__xludf.DUMMYFUNCTION("IMPORTRANGE(""https://docs.google.com/spreadsheets/d/11923uPwbBZFjjGgGUA6NLw09EwE0CqkOc4q9oUmW1yo/edit?usp=sharing"",""ตาก!M284"")"),18345)</f>
        <v>18345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IFERROR(__xludf.DUMMYFUNCTION("IMPORTRANGE(""https://docs.google.com/spreadsheets/d/11923uPwbBZFjjGgGUA6NLw09EwE0CqkOc4q9oUmW1yo/edit?usp=sharing"",""ตาก!M296"")"),142349)</f>
        <v>142349</v>
      </c>
      <c r="O401" s="372">
        <f ca="1">+IF(L401&gt;0,N401*100/L401,0)</f>
        <v>61.791465902678297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IFERROR(__xludf.DUMMYFUNCTION("IMPORTRANGE(""https://docs.google.com/spreadsheets/d/11923uPwbBZFjjGgGUA6NLw09EwE0CqkOc4q9oUmW1yo/edit?usp=sharing"",""ตาก!M299"")"),142349)</f>
        <v>142349</v>
      </c>
      <c r="O404" s="168">
        <f t="shared" ca="1" si="112"/>
        <v>61.791465902678297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IFERROR(__xludf.DUMMYFUNCTION("IMPORTRANGE(""https://docs.google.com/spreadsheets/d/11923uPwbBZFjjGgGUA6NLw09EwE0CqkOc4q9oUmW1yo/edit?usp=sharing"",""ตาก!M301"")"),142349)</f>
        <v>142349</v>
      </c>
      <c r="O406" s="168">
        <f t="shared" ca="1" si="112"/>
        <v>61.791465902678297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IFERROR(__xludf.DUMMYFUNCTION("IMPORTRANGE(""https://docs.google.com/spreadsheets/d/11923uPwbBZFjjGgGUA6NLw09EwE0CqkOc4q9oUmW1yo/edit?usp=sharing"",""ตาก!M302"")"),116605)</f>
        <v>116605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IFERROR(__xludf.DUMMYFUNCTION("IMPORTRANGE(""https://docs.google.com/spreadsheets/d/11923uPwbBZFjjGgGUA6NLw09EwE0CqkOc4q9oUmW1yo/edit?usp=sharing"",""ตาก!M303"")"),0)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IFERROR(__xludf.DUMMYFUNCTION("IMPORTRANGE(""https://docs.google.com/spreadsheets/d/11923uPwbBZFjjGgGUA6NLw09EwE0CqkOc4q9oUmW1yo/edit?usp=sharing"",""ตาก!M305"")"),25744)</f>
        <v>25744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IFERROR(__xludf.DUMMYFUNCTION("IMPORTRANGE(""https://docs.google.com/spreadsheets/d/11923uPwbBZFjjGgGUA6NLw09EwE0CqkOc4q9oUmW1yo/edit?usp=sharing"",""ตาก!M330"")"),58558)</f>
        <v>58558</v>
      </c>
      <c r="O435" s="411">
        <f t="shared" ref="O435:O439" ca="1" si="114">+IF(L435&gt;0,N435*100/L435,0)</f>
        <v>58.558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IFERROR(__xludf.DUMMYFUNCTION("IMPORTRANGE(""https://docs.google.com/spreadsheets/d/11923uPwbBZFjjGgGUA6NLw09EwE0CqkOc4q9oUmW1yo/edit?usp=sharing"",""ตาก!M332"")"),58558)</f>
        <v>58558</v>
      </c>
      <c r="O437" s="168">
        <f t="shared" ca="1" si="114"/>
        <v>58.558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IFERROR(__xludf.DUMMYFUNCTION("IMPORTRANGE(""https://docs.google.com/spreadsheets/d/11923uPwbBZFjjGgGUA6NLw09EwE0CqkOc4q9oUmW1yo/edit?usp=sharing"",""ตาก!M334"")"),58558)</f>
        <v>58558</v>
      </c>
      <c r="O439" s="168">
        <f t="shared" ca="1" si="114"/>
        <v>58.558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IFERROR(__xludf.DUMMYFUNCTION("IMPORTRANGE(""https://docs.google.com/spreadsheets/d/11923uPwbBZFjjGgGUA6NLw09EwE0CqkOc4q9oUmW1yo/edit?usp=sharing"",""ตาก!M335"")"),43200)</f>
        <v>43200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IFERROR(__xludf.DUMMYFUNCTION("IMPORTRANGE(""https://docs.google.com/spreadsheets/d/11923uPwbBZFjjGgGUA6NLw09EwE0CqkOc4q9oUmW1yo/edit?usp=sharing"",""ตาก!M338"")"),15358)</f>
        <v>15358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IFERROR(__xludf.DUMMYFUNCTION("IMPORTRANGE(""https://docs.google.com/spreadsheets/d/11923uPwbBZFjjGgGUA6NLw09EwE0CqkOc4q9oUmW1yo/edit?usp=sharing"",""ตาก!M350"")"),146454)</f>
        <v>146454</v>
      </c>
      <c r="O455" s="372">
        <f t="shared" ref="O455:O459" ca="1" si="116">+IF(L455&gt;0,N455*100/L455,0)</f>
        <v>31.68779128387764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IFERROR(__xludf.DUMMYFUNCTION("IMPORTRANGE(""https://docs.google.com/spreadsheets/d/11923uPwbBZFjjGgGUA6NLw09EwE0CqkOc4q9oUmW1yo/edit?usp=sharing"",""ตาก!M352"")"),146454)</f>
        <v>146454</v>
      </c>
      <c r="O457" s="168">
        <f t="shared" ca="1" si="116"/>
        <v>31.68779128387764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IFERROR(__xludf.DUMMYFUNCTION("IMPORTRANGE(""https://docs.google.com/spreadsheets/d/11923uPwbBZFjjGgGUA6NLw09EwE0CqkOc4q9oUmW1yo/edit?usp=sharing"",""ตาก!M354"")"),146454)</f>
        <v>146454</v>
      </c>
      <c r="O459" s="168">
        <f t="shared" ca="1" si="116"/>
        <v>31.68779128387764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IFERROR(__xludf.DUMMYFUNCTION("IMPORTRANGE(""https://docs.google.com/spreadsheets/d/11923uPwbBZFjjGgGUA6NLw09EwE0CqkOc4q9oUmW1yo/edit?usp=sharing"",""ตาก!M357"")"),43266)</f>
        <v>43266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IFERROR(__xludf.DUMMYFUNCTION("IMPORTRANGE(""https://docs.google.com/spreadsheets/d/11923uPwbBZFjjGgGUA6NLw09EwE0CqkOc4q9oUmW1yo/edit?usp=sharing"",""ตาก!M358"")"),103188)</f>
        <v>103188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IFERROR(__xludf.DUMMYFUNCTION("IMPORTRANGE(""https://docs.google.com/spreadsheets/d/11923uPwbBZFjjGgGUA6NLw09EwE0CqkOc4q9oUmW1yo/edit?usp=sharing"",""ตาก!I359"")"),55356)</f>
        <v>55356</v>
      </c>
      <c r="J464" s="266">
        <f ca="1">IFERROR(__xludf.DUMMYFUNCTION("IMPORTRANGE(""https://docs.google.com/spreadsheets/d/11923uPwbBZFjjGgGUA6NLw09EwE0CqkOc4q9oUmW1yo/edit?usp=sharing"",""ตาก!J359"")"),0)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IFERROR(__xludf.DUMMYFUNCTION("IMPORTRANGE(""https://docs.google.com/spreadsheets/d/11923uPwbBZFjjGgGUA6NLw09EwE0CqkOc4q9oUmW1yo/edit?usp=sharing"",""ตาก!I411"")"),0)</f>
        <v>0</v>
      </c>
      <c r="J516" s="266">
        <f ca="1">IFERROR(__xludf.DUMMYFUNCTION("IMPORTRANGE(""https://docs.google.com/spreadsheets/d/11923uPwbBZFjjGgGUA6NLw09EwE0CqkOc4q9oUmW1yo/edit?usp=sharing"",""ตาก!J411"")"),0)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IFERROR(__xludf.DUMMYFUNCTION("IMPORTRANGE(""https://docs.google.com/spreadsheets/d/11923uPwbBZFjjGgGUA6NLw09EwE0CqkOc4q9oUmW1yo/edit?usp=sharing"",""ตาก!I412"")"),0)</f>
        <v>0</v>
      </c>
      <c r="J517" s="283">
        <f ca="1">IFERROR(__xludf.DUMMYFUNCTION("IMPORTRANGE(""https://docs.google.com/spreadsheets/d/11923uPwbBZFjjGgGUA6NLw09EwE0CqkOc4q9oUmW1yo/edit?usp=sharing"",""ตาก!J412"")"),0)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IFERROR(__xludf.DUMMYFUNCTION("IMPORTRANGE(""https://docs.google.com/spreadsheets/d/11923uPwbBZFjjGgGUA6NLw09EwE0CqkOc4q9oUmW1yo/edit?usp=sharing"",""ตาก!I413"")"),0)</f>
        <v>0</v>
      </c>
      <c r="J518" s="283">
        <f ca="1">IFERROR(__xludf.DUMMYFUNCTION("IMPORTRANGE(""https://docs.google.com/spreadsheets/d/11923uPwbBZFjjGgGUA6NLw09EwE0CqkOc4q9oUmW1yo/edit?usp=sharing"",""ตาก!J413"")"),0)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IFERROR(__xludf.DUMMYFUNCTION("IMPORTRANGE(""https://docs.google.com/spreadsheets/d/11923uPwbBZFjjGgGUA6NLw09EwE0CqkOc4q9oUmW1yo/edit?usp=sharing"",""ตาก!I420"")"),112)</f>
        <v>112</v>
      </c>
      <c r="J525" s="283">
        <f ca="1">IFERROR(__xludf.DUMMYFUNCTION("IMPORTRANGE(""https://docs.google.com/spreadsheets/d/11923uPwbBZFjjGgGUA6NLw09EwE0CqkOc4q9oUmW1yo/edit?usp=sharing"",""ตาก!J420"")"),0)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IFERROR(__xludf.DUMMYFUNCTION("IMPORTRANGE(""https://docs.google.com/spreadsheets/d/11923uPwbBZFjjGgGUA6NLw09EwE0CqkOc4q9oUmW1yo/edit?usp=sharing"",""ตาก!I421"")"),3)</f>
        <v>3</v>
      </c>
      <c r="J526" s="283">
        <f ca="1">IFERROR(__xludf.DUMMYFUNCTION("IMPORTRANGE(""https://docs.google.com/spreadsheets/d/11923uPwbBZFjjGgGUA6NLw09EwE0CqkOc4q9oUmW1yo/edit?usp=sharing"",""ตาก!J421"")"),0)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IFERROR(__xludf.DUMMYFUNCTION("IMPORTRANGE(""https://docs.google.com/spreadsheets/d/11923uPwbBZFjjGgGUA6NLw09EwE0CqkOc4q9oUmW1yo/edit?usp=sharing"",""ตาก!M436"")"),0)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IFERROR(__xludf.DUMMYFUNCTION("IMPORTRANGE(""https://docs.google.com/spreadsheets/d/11923uPwbBZFjjGgGUA6NLw09EwE0CqkOc4q9oUmW1yo/edit?usp=sharing"",""ตาก!J459"")"),951)</f>
        <v>951</v>
      </c>
      <c r="K564" s="371">
        <f ca="1">IF(I564&gt;0,J564*100/I564,0)</f>
        <v>73.15384615384616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IFERROR(__xludf.DUMMYFUNCTION("IMPORTRANGE(""https://docs.google.com/spreadsheets/d/11923uPwbBZFjjGgGUA6NLw09EwE0CqkOc4q9oUmW1yo/edit?usp=sharing"",""ตาก!M459"")"),49595)</f>
        <v>49595</v>
      </c>
      <c r="O564" s="372">
        <f t="shared" ref="O564:O568" ca="1" si="122">+IF(L564&gt;0,N564*100/L564,0)</f>
        <v>38.721892567145531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IFERROR(__xludf.DUMMYFUNCTION("IMPORTRANGE(""https://docs.google.com/spreadsheets/d/11923uPwbBZFjjGgGUA6NLw09EwE0CqkOc4q9oUmW1yo/edit?usp=sharing"",""ตาก!M461"")"),49595)</f>
        <v>49595</v>
      </c>
      <c r="O566" s="168">
        <f t="shared" ca="1" si="122"/>
        <v>38.721892567145531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IFERROR(__xludf.DUMMYFUNCTION("IMPORTRANGE(""https://docs.google.com/spreadsheets/d/11923uPwbBZFjjGgGUA6NLw09EwE0CqkOc4q9oUmW1yo/edit?usp=sharing"",""ตาก!M463"")"),49595)</f>
        <v>49595</v>
      </c>
      <c r="O568" s="168">
        <f t="shared" ca="1" si="122"/>
        <v>38.721892567145531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IFERROR(__xludf.DUMMYFUNCTION("IMPORTRANGE(""https://docs.google.com/spreadsheets/d/11923uPwbBZFjjGgGUA6NLw09EwE0CqkOc4q9oUmW1yo/edit?usp=sharing"",""ตาก!M466"")"),20935)</f>
        <v>20935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IFERROR(__xludf.DUMMYFUNCTION("IMPORTRANGE(""https://docs.google.com/spreadsheets/d/11923uPwbBZFjjGgGUA6NLw09EwE0CqkOc4q9oUmW1yo/edit?usp=sharing"",""ตาก!J468"")"),951)</f>
        <v>951</v>
      </c>
      <c r="K573" s="201">
        <f ca="1">IF(I573&gt;0,J573*100/I573,0)</f>
        <v>73.15384615384616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IFERROR(__xludf.DUMMYFUNCTION("IMPORTRANGE(""https://docs.google.com/spreadsheets/d/11923uPwbBZFjjGgGUA6NLw09EwE0CqkOc4q9oUmW1yo/edit?usp=sharing"",""ตาก!J471"")"),386)</f>
        <v>386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IFERROR(__xludf.DUMMYFUNCTION("IMPORTRANGE(""https://docs.google.com/spreadsheets/d/11923uPwbBZFjjGgGUA6NLw09EwE0CqkOc4q9oUmW1yo/edit?usp=sharing"",""ตาก!J472"")"),565)</f>
        <v>565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IFERROR(__xludf.DUMMYFUNCTION("IMPORTRANGE(""https://docs.google.com/spreadsheets/d/11923uPwbBZFjjGgGUA6NLw09EwE0CqkOc4q9oUmW1yo/edit?usp=sharing"",""ตาก!M475"")"),97050.25)</f>
        <v>97050.25</v>
      </c>
      <c r="O580" s="372">
        <f t="shared" ref="O580:O584" ca="1" si="124">+IF(L580&gt;0,N580*100/L580,0)</f>
        <v>26.22837954705151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IFERROR(__xludf.DUMMYFUNCTION("IMPORTRANGE(""https://docs.google.com/spreadsheets/d/11923uPwbBZFjjGgGUA6NLw09EwE0CqkOc4q9oUmW1yo/edit?usp=sharing"",""ตาก!M477"")"),97050.25)</f>
        <v>97050.25</v>
      </c>
      <c r="O582" s="168">
        <f t="shared" ca="1" si="124"/>
        <v>26.22837954705151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IFERROR(__xludf.DUMMYFUNCTION("IMPORTRANGE(""https://docs.google.com/spreadsheets/d/11923uPwbBZFjjGgGUA6NLw09EwE0CqkOc4q9oUmW1yo/edit?usp=sharing"",""ตาก!M479"")"),97050.25)</f>
        <v>97050.25</v>
      </c>
      <c r="O584" s="168">
        <f t="shared" ca="1" si="124"/>
        <v>26.22837954705151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IFERROR(__xludf.DUMMYFUNCTION("IMPORTRANGE(""https://docs.google.com/spreadsheets/d/11923uPwbBZFjjGgGUA6NLw09EwE0CqkOc4q9oUmW1yo/edit?usp=sharing"",""ตาก!M482"")"),43266)</f>
        <v>43266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IFERROR(__xludf.DUMMYFUNCTION("IMPORTRANGE(""https://docs.google.com/spreadsheets/d/11923uPwbBZFjjGgGUA6NLw09EwE0CqkOc4q9oUmW1yo/edit?usp=sharing"",""ตาก!M483"")"),53784.25)</f>
        <v>53784.25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0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IFERROR(__xludf.DUMMYFUNCTION("IMPORTRANGE(""https://docs.google.com/spreadsheets/d/11923uPwbBZFjjGgGUA6NLw09EwE0CqkOc4q9oUmW1yo/edit?usp=sharing"",""ตาก!I523"")"),2024605.17)</f>
        <v>2024605.17</v>
      </c>
      <c r="J628" s="340">
        <f ca="1">IFERROR(__xludf.DUMMYFUNCTION("IMPORTRANGE(""https://docs.google.com/spreadsheets/d/11923uPwbBZFjjGgGUA6NLw09EwE0CqkOc4q9oUmW1yo/edit?usp=sharing"",""ตาก!J523"")"),457400.56)</f>
        <v>457400.56</v>
      </c>
      <c r="K628" s="341">
        <f t="shared" ref="K628:K635" ca="1" si="129">IF(I628&gt;0,J628*100/I628,0)</f>
        <v>22.592086930213657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IFERROR(__xludf.DUMMYFUNCTION("IMPORTRANGE(""https://docs.google.com/spreadsheets/d/11923uPwbBZFjjGgGUA6NLw09EwE0CqkOc4q9oUmW1yo/edit?usp=sharing"",""ตาก!I524"")"),177)</f>
        <v>177</v>
      </c>
      <c r="J629" s="340">
        <f ca="1">IFERROR(__xludf.DUMMYFUNCTION("IMPORTRANGE(""https://docs.google.com/spreadsheets/d/11923uPwbBZFjjGgGUA6NLw09EwE0CqkOc4q9oUmW1yo/edit?usp=sharing"",""ตาก!J524"")"),52)</f>
        <v>52</v>
      </c>
      <c r="K629" s="341">
        <f t="shared" ca="1" si="129"/>
        <v>29.378531073446329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IFERROR(__xludf.DUMMYFUNCTION("IMPORTRANGE(""https://docs.google.com/spreadsheets/d/11923uPwbBZFjjGgGUA6NLw09EwE0CqkOc4q9oUmW1yo/edit?usp=sharing"",""ตาก!I525"")"),7699315.18)</f>
        <v>7699315.1799999997</v>
      </c>
      <c r="J630" s="340">
        <f ca="1">IFERROR(__xludf.DUMMYFUNCTION("IMPORTRANGE(""https://docs.google.com/spreadsheets/d/11923uPwbBZFjjGgGUA6NLw09EwE0CqkOc4q9oUmW1yo/edit?usp=sharing"",""ตาก!J525"")"),341832.3)</f>
        <v>341832.3</v>
      </c>
      <c r="K630" s="341">
        <f t="shared" ca="1" si="129"/>
        <v>4.4397753827243633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IFERROR(__xludf.DUMMYFUNCTION("IMPORTRANGE(""https://docs.google.com/spreadsheets/d/11923uPwbBZFjjGgGUA6NLw09EwE0CqkOc4q9oUmW1yo/edit?usp=sharing"",""ตาก!I526"")"),292)</f>
        <v>292</v>
      </c>
      <c r="J631" s="340">
        <f ca="1">IFERROR(__xludf.DUMMYFUNCTION("IMPORTRANGE(""https://docs.google.com/spreadsheets/d/11923uPwbBZFjjGgGUA6NLw09EwE0CqkOc4q9oUmW1yo/edit?usp=sharing"",""ตาก!J526"")"),139)</f>
        <v>139</v>
      </c>
      <c r="K631" s="341">
        <f t="shared" ca="1" si="129"/>
        <v>47.602739726027394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IFERROR(__xludf.DUMMYFUNCTION("IMPORTRANGE(""https://docs.google.com/spreadsheets/d/11923uPwbBZFjjGgGUA6NLw09EwE0CqkOc4q9oUmW1yo/edit?usp=sharing"",""ตาก!I527"")"),0)</f>
        <v>0</v>
      </c>
      <c r="J632" s="340">
        <f ca="1">IFERROR(__xludf.DUMMYFUNCTION("IMPORTRANGE(""https://docs.google.com/spreadsheets/d/11923uPwbBZFjjGgGUA6NLw09EwE0CqkOc4q9oUmW1yo/edit?usp=sharing"",""ตาก!J527"")"),0)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IFERROR(__xludf.DUMMYFUNCTION("IMPORTRANGE(""https://docs.google.com/spreadsheets/d/11923uPwbBZFjjGgGUA6NLw09EwE0CqkOc4q9oUmW1yo/edit?usp=sharing"",""ตาก!I528"")"),0)</f>
        <v>0</v>
      </c>
      <c r="J633" s="340">
        <f ca="1">IFERROR(__xludf.DUMMYFUNCTION("IMPORTRANGE(""https://docs.google.com/spreadsheets/d/11923uPwbBZFjjGgGUA6NLw09EwE0CqkOc4q9oUmW1yo/edit?usp=sharing"",""ตาก!J528"")"),0)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IFERROR(__xludf.DUMMYFUNCTION("IMPORTRANGE(""https://docs.google.com/spreadsheets/d/11923uPwbBZFjjGgGUA6NLw09EwE0CqkOc4q9oUmW1yo/edit?usp=sharing"",""ตาก!I529"")"),3000000)</f>
        <v>3000000</v>
      </c>
      <c r="J634" s="340">
        <f ca="1">IFERROR(__xludf.DUMMYFUNCTION("IMPORTRANGE(""https://docs.google.com/spreadsheets/d/11923uPwbBZFjjGgGUA6NLw09EwE0CqkOc4q9oUmW1yo/edit?usp=sharing"",""ตาก!J529"")"),0)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363281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246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6225228</v>
      </c>
      <c r="M8" s="23">
        <f t="shared" ca="1" si="0"/>
        <v>3253641.2</v>
      </c>
      <c r="N8" s="23">
        <f t="shared" ca="1" si="0"/>
        <v>2764584.25</v>
      </c>
      <c r="O8" s="22">
        <f t="shared" ref="O8:O16" ca="1" si="1">IF(L8&gt;0,N8*100/L8,0)</f>
        <v>44.409365407981845</v>
      </c>
      <c r="P8" s="22">
        <f t="shared" ref="P8:P16" ca="1" si="2">IF(M8&gt;0,N8*100/M8,0)</f>
        <v>84.968934189793259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6225228</v>
      </c>
      <c r="M10" s="30">
        <f t="shared" ca="1" si="4"/>
        <v>3253641.2</v>
      </c>
      <c r="N10" s="30">
        <f t="shared" ca="1" si="4"/>
        <v>2764584.25</v>
      </c>
      <c r="O10" s="29">
        <f t="shared" ca="1" si="1"/>
        <v>44.409365407981845</v>
      </c>
      <c r="P10" s="29">
        <f t="shared" ca="1" si="2"/>
        <v>84.968934189793259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6027828</v>
      </c>
      <c r="M12" s="39">
        <f t="shared" ca="1" si="6"/>
        <v>3056241.2</v>
      </c>
      <c r="N12" s="39">
        <f t="shared" ca="1" si="6"/>
        <v>2567184.25</v>
      </c>
      <c r="O12" s="39">
        <f t="shared" ca="1" si="1"/>
        <v>42.588876955347764</v>
      </c>
      <c r="P12" s="39">
        <f t="shared" ca="1" si="2"/>
        <v>83.998090530289289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3784928</v>
      </c>
      <c r="M14" s="39">
        <f t="shared" si="8"/>
        <v>0</v>
      </c>
      <c r="N14" s="39">
        <f t="shared" ca="1" si="8"/>
        <v>635818</v>
      </c>
      <c r="O14" s="39">
        <f t="shared" ca="1" si="1"/>
        <v>16.798681507283625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4126815</v>
      </c>
      <c r="M18" s="23">
        <f t="shared" ca="1" si="11"/>
        <v>3253641.2</v>
      </c>
      <c r="N18" s="23">
        <f t="shared" ca="1" si="11"/>
        <v>2128766.25</v>
      </c>
      <c r="O18" s="22">
        <f t="shared" ref="O18:O20" ca="1" si="12">IF(L18&gt;0,N18*100/L18,0)</f>
        <v>51.583757692070037</v>
      </c>
      <c r="P18" s="22">
        <f t="shared" ref="P18:P26" ca="1" si="13">IF(M18&gt;0,N18*100/M18,0)</f>
        <v>65.427197381198638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4126815</v>
      </c>
      <c r="M20" s="30">
        <f t="shared" ca="1" si="15"/>
        <v>3253641.2</v>
      </c>
      <c r="N20" s="30">
        <f t="shared" ca="1" si="15"/>
        <v>2128766.25</v>
      </c>
      <c r="O20" s="29">
        <f t="shared" ca="1" si="12"/>
        <v>51.583757692070037</v>
      </c>
      <c r="P20" s="29">
        <f t="shared" ca="1" si="13"/>
        <v>65.427197381198638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3929415</v>
      </c>
      <c r="M22" s="42">
        <f t="shared" ca="1" si="18"/>
        <v>3056241.2</v>
      </c>
      <c r="N22" s="39">
        <f t="shared" ca="1" si="18"/>
        <v>1931366.25</v>
      </c>
      <c r="O22" s="39">
        <f t="shared" ca="1" si="17"/>
        <v>49.151495833349237</v>
      </c>
      <c r="P22" s="39">
        <f t="shared" ca="1" si="13"/>
        <v>63.194169687915988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1686515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2098413</v>
      </c>
      <c r="M28" s="23">
        <f t="shared" si="23"/>
        <v>0</v>
      </c>
      <c r="N28" s="23">
        <f t="shared" ca="1" si="23"/>
        <v>635818</v>
      </c>
      <c r="O28" s="22">
        <f t="shared" ref="O28:O30" ca="1" si="24">IF(L28&gt;0,N28*100/L28,0)</f>
        <v>30.299945720885258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2098413</v>
      </c>
      <c r="M30" s="30">
        <f t="shared" si="27"/>
        <v>0</v>
      </c>
      <c r="N30" s="30">
        <f t="shared" ca="1" si="27"/>
        <v>635818</v>
      </c>
      <c r="O30" s="29">
        <f t="shared" ca="1" si="24"/>
        <v>30.299945720885258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2098413</v>
      </c>
      <c r="M32" s="39">
        <f t="shared" si="30"/>
        <v>0</v>
      </c>
      <c r="N32" s="39">
        <f t="shared" ca="1" si="30"/>
        <v>635818</v>
      </c>
      <c r="O32" s="39">
        <f t="shared" ca="1" si="29"/>
        <v>30.299945720885258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2098413</v>
      </c>
      <c r="M34" s="39">
        <f t="shared" si="32"/>
        <v>0</v>
      </c>
      <c r="N34" s="39">
        <f t="shared" ca="1" si="32"/>
        <v>635818</v>
      </c>
      <c r="O34" s="39">
        <f t="shared" ca="1" si="29"/>
        <v>30.299945720885258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4126815</v>
      </c>
      <c r="M37" s="55">
        <f t="shared" ca="1" si="33"/>
        <v>3253641.2</v>
      </c>
      <c r="N37" s="55">
        <f t="shared" ca="1" si="33"/>
        <v>2128766.25</v>
      </c>
      <c r="O37" s="56">
        <f t="shared" ca="1" si="29"/>
        <v>51.583757692070037</v>
      </c>
      <c r="P37" s="56">
        <f t="shared" ca="1" si="25"/>
        <v>65.427197381198638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527310.12</v>
      </c>
      <c r="O41" s="78">
        <f t="shared" ref="O41:O43" ca="1" si="35">IF(L41&gt;0,N41*100/L41,0)</f>
        <v>55.378084436042847</v>
      </c>
      <c r="P41" s="78">
        <f t="shared" ref="P41:P43" ca="1" si="36">IF(M41&gt;0,N41*100/M41,0)</f>
        <v>68.456940333385262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527310.12</v>
      </c>
      <c r="O43" s="78">
        <f t="shared" ca="1" si="35"/>
        <v>55.378084436042847</v>
      </c>
      <c r="P43" s="78">
        <f t="shared" ca="1" si="36"/>
        <v>68.456940333385262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IFERROR(__xludf.DUMMYFUNCTION("IMPORTRANGE(""https://docs.google.com/spreadsheets/d/1Yj_ptqi66GCucihVvJfMjLAmec39IyEx_6qawtMGysU/edit?usp=sharing"",""สบก!R24"")"),527310.12)</f>
        <v>527310.12</v>
      </c>
      <c r="O45" s="39">
        <f ca="1">IF(L45&gt;0,N45*100/L45,0)</f>
        <v>55.378084436042847</v>
      </c>
      <c r="P45" s="39">
        <f ca="1">IF(M45&gt;0,N45*100/M45,0)</f>
        <v>68.456940333385262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365671.2</v>
      </c>
      <c r="N53" s="121">
        <f t="shared" ca="1" si="39"/>
        <v>301990</v>
      </c>
      <c r="O53" s="120">
        <f t="shared" ref="O53:O55" ca="1" si="40">IF(L53&gt;0,N53*100/L53,0)</f>
        <v>67.108888888888885</v>
      </c>
      <c r="P53" s="120">
        <f t="shared" ref="P53:P55" ca="1" si="41">IF(M53&gt;0,N53*100/M53,0)</f>
        <v>82.585120184471734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365671.2</v>
      </c>
      <c r="N55" s="121">
        <f t="shared" ca="1" si="43"/>
        <v>301990</v>
      </c>
      <c r="O55" s="120">
        <f t="shared" ca="1" si="40"/>
        <v>67.108888888888885</v>
      </c>
      <c r="P55" s="120">
        <f t="shared" ca="1" si="41"/>
        <v>82.585120184471734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IFERROR(__xludf.DUMMYFUNCTION("IMPORTRANGE(""https://docs.google.com/spreadsheets/d/1Yj_ptqi66GCucihVvJfMjLAmec39IyEx_6qawtMGysU/edit?usp=sharing"",""สบก!Z24"")"),365671.2)</f>
        <v>365671.2</v>
      </c>
      <c r="N57" s="50">
        <f ca="1">IFERROR(__xludf.DUMMYFUNCTION("IMPORTRANGE(""https://docs.google.com/spreadsheets/d/1Yj_ptqi66GCucihVvJfMjLAmec39IyEx_6qawtMGysU/edit?usp=sharing"",""สบก!AA24"")"),301990)</f>
        <v>301990</v>
      </c>
      <c r="O57" s="39">
        <f ca="1">IF(L57&gt;0,N57*100/L57,0)</f>
        <v>67.108888888888885</v>
      </c>
      <c r="P57" s="39">
        <f ca="1">IF(M57&gt;0,N57*100/M57,0)</f>
        <v>82.585120184471734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605220</v>
      </c>
      <c r="N66" s="152">
        <f t="shared" ca="1" si="45"/>
        <v>372630.43</v>
      </c>
      <c r="O66" s="151">
        <f t="shared" ref="O66:O68" ca="1" si="46">IF(L66&gt;0,N66*100/L66,0)</f>
        <v>49.983961099932934</v>
      </c>
      <c r="P66" s="151">
        <f t="shared" ref="P66:P68" ca="1" si="47">IF(M66&gt;0,N66*100/M66,0)</f>
        <v>61.569417732394832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605220</v>
      </c>
      <c r="N68" s="88">
        <f t="shared" ca="1" si="49"/>
        <v>372630.43</v>
      </c>
      <c r="O68" s="156">
        <f t="shared" ca="1" si="46"/>
        <v>49.983961099932934</v>
      </c>
      <c r="P68" s="156">
        <f t="shared" ca="1" si="47"/>
        <v>61.569417732394832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IFERROR(__xludf.DUMMYFUNCTION("IMPORTRANGE(""https://docs.google.com/spreadsheets/d/1Yj_ptqi66GCucihVvJfMjLAmec39IyEx_6qawtMGysU/edit?usp=sharing"",""สบก!AI24"")"),605220)</f>
        <v>605220</v>
      </c>
      <c r="N70" s="168">
        <f ca="1">IFERROR(__xludf.DUMMYFUNCTION("IMPORTRANGE(""https://docs.google.com/spreadsheets/d/1Yj_ptqi66GCucihVvJfMjLAmec39IyEx_6qawtMGysU/edit?usp=sharing"",""สบก!AJ24"")"),372630.43)</f>
        <v>372630.43</v>
      </c>
      <c r="O70" s="168">
        <f ca="1">IF(L70&gt;0,N70*100/L70,0)</f>
        <v>49.983961099932934</v>
      </c>
      <c r="P70" s="168">
        <f ca="1">IF(M70&gt;0,N70*100/M70,0)</f>
        <v>61.569417732394832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IFERROR(__xludf.DUMMYFUNCTION("IMPORTRANGE(""https://docs.google.com/spreadsheets/d/11923uPwbBZFjjGgGUA6NLw09EwE0CqkOc4q9oUmW1yo/edit?usp=sharing"",""นครสวรรค์!I28"")"),0)</f>
        <v>0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117320</v>
      </c>
      <c r="O94" s="151">
        <f t="shared" ref="O94:O96" ca="1" si="53">IF(L94&gt;0,N94*100/L94,0)</f>
        <v>54.694638694638698</v>
      </c>
      <c r="P94" s="151">
        <f t="shared" ref="P94:P96" ca="1" si="54">IF(M94&gt;0,N94*100/M94,0)</f>
        <v>54.694638694638698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117320</v>
      </c>
      <c r="O96" s="156">
        <f t="shared" ca="1" si="53"/>
        <v>54.694638694638698</v>
      </c>
      <c r="P96" s="156">
        <f t="shared" ca="1" si="54"/>
        <v>54.694638694638698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IFERROR(__xludf.DUMMYFUNCTION("IMPORTRANGE(""https://docs.google.com/spreadsheets/d/1Yj_ptqi66GCucihVvJfMjLAmec39IyEx_6qawtMGysU/edit?usp=sharing"",""สบก!AS24"")"),24920)</f>
        <v>24920</v>
      </c>
      <c r="O98" s="168">
        <f ca="1">IF(L98&gt;0,N98*100/L98,0)</f>
        <v>20.40950040950041</v>
      </c>
      <c r="P98" s="168">
        <f ca="1">IF(M98&gt;0,N98*100/M98,0)</f>
        <v>20.40950040950041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IFERROR(__xludf.DUMMYFUNCTION("IMPORTRANGE(""https://docs.google.com/spreadsheets/d/11923uPwbBZFjjGgGUA6NLw09EwE0CqkOc4q9oUmW1yo/edit?usp=sharing"",""นครสวรรค์!J50"")"),0)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43730</v>
      </c>
      <c r="O118" s="151">
        <f t="shared" ref="O118:O120" ca="1" si="59">IF(L118&gt;0,N118*100/L118,0)</f>
        <v>53.044638524987867</v>
      </c>
      <c r="P118" s="151">
        <f t="shared" ref="P118:P120" ca="1" si="60">IF(M118&gt;0,N118*100/M118,0)</f>
        <v>53.044638524987867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43730</v>
      </c>
      <c r="O120" s="156">
        <f t="shared" ca="1" si="59"/>
        <v>53.044638524987867</v>
      </c>
      <c r="P120" s="156">
        <f t="shared" ca="1" si="60"/>
        <v>53.044638524987867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IFERROR(__xludf.DUMMYFUNCTION("IMPORTRANGE(""https://docs.google.com/spreadsheets/d/1Yj_ptqi66GCucihVvJfMjLAmec39IyEx_6qawtMGysU/edit?usp=sharing"",""สบก!BB24"")"),43730)</f>
        <v>43730</v>
      </c>
      <c r="O122" s="168">
        <f ca="1">IF(L122&gt;0,N122*100/L122,0)</f>
        <v>53.044638524987867</v>
      </c>
      <c r="P122" s="168">
        <f ca="1">IF(M122&gt;0,N122*100/M122,0)</f>
        <v>53.044638524987867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IFERROR(__xludf.DUMMYFUNCTION("IMPORTRANGE(""https://docs.google.com/spreadsheets/d/11923uPwbBZFjjGgGUA6NLw09EwE0CqkOc4q9oUmW1yo/edit?usp=sharing"",""นครสวรรค์!J65"")"),0)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IFERROR(__xludf.DUMMYFUNCTION("IMPORTRANGE(""https://docs.google.com/spreadsheets/d/11923uPwbBZFjjGgGUA6NLw09EwE0CqkOc4q9oUmW1yo/edit?usp=sharing"",""นครสวรรค์!I68"")"),0)</f>
        <v>0</v>
      </c>
      <c r="J138" s="266">
        <f ca="1">IFERROR(__xludf.DUMMYFUNCTION("IMPORTRANGE(""https://docs.google.com/spreadsheets/d/11923uPwbBZFjjGgGUA6NLw09EwE0CqkOc4q9oUmW1yo/edit?usp=sharing"",""นครสวรรค์!J68"")"),0)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83625</v>
      </c>
      <c r="N140" s="152">
        <f t="shared" ca="1" si="64"/>
        <v>72140</v>
      </c>
      <c r="O140" s="151">
        <f t="shared" ref="O140:O142" ca="1" si="65">IF(L140&gt;0,N140*100/L140,0)</f>
        <v>44.12232415902141</v>
      </c>
      <c r="P140" s="151">
        <f t="shared" ref="P140:P142" ca="1" si="66">IF(M140&gt;0,N140*100/M140,0)</f>
        <v>86.266068759342303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83625</v>
      </c>
      <c r="N142" s="88">
        <f t="shared" ca="1" si="68"/>
        <v>72140</v>
      </c>
      <c r="O142" s="156">
        <f t="shared" ca="1" si="65"/>
        <v>44.12232415902141</v>
      </c>
      <c r="P142" s="156">
        <f t="shared" ca="1" si="66"/>
        <v>86.266068759342303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IFERROR(__xludf.DUMMYFUNCTION("IMPORTRANGE(""https://docs.google.com/spreadsheets/d/1Yj_ptqi66GCucihVvJfMjLAmec39IyEx_6qawtMGysU/edit?usp=sharing"",""สบก!BJ24"")"),83625)</f>
        <v>83625</v>
      </c>
      <c r="N144" s="168">
        <f ca="1">IFERROR(__xludf.DUMMYFUNCTION("IMPORTRANGE(""https://docs.google.com/spreadsheets/d/1Yj_ptqi66GCucihVvJfMjLAmec39IyEx_6qawtMGysU/edit?usp=sharing"",""สบก!BK24"")"),72140)</f>
        <v>72140</v>
      </c>
      <c r="O144" s="168">
        <f ca="1">IF(L144&gt;0,N144*100/L144,0)</f>
        <v>44.12232415902141</v>
      </c>
      <c r="P144" s="168">
        <f ca="1">IF(M144&gt;0,N144*100/M144,0)</f>
        <v>86.266068759342303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IFERROR(__xludf.DUMMYFUNCTION("IMPORTRANGE(""https://docs.google.com/spreadsheets/d/11923uPwbBZFjjGgGUA6NLw09EwE0CqkOc4q9oUmW1yo/edit?usp=sharing"",""นครสวรรค์!I74"")"),4)</f>
        <v>4</v>
      </c>
      <c r="J149" s="274">
        <f ca="1">IFERROR(__xludf.DUMMYFUNCTION("IMPORTRANGE(""https://docs.google.com/spreadsheets/d/11923uPwbBZFjjGgGUA6NLw09EwE0CqkOc4q9oUmW1yo/edit?usp=sharing"",""นครสวรรค์!J74"")"),2)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IFERROR(__xludf.DUMMYFUNCTION("IMPORTRANGE(""https://docs.google.com/spreadsheets/d/11923uPwbBZFjjGgGUA6NLw09EwE0CqkOc4q9oUmW1yo/edit?usp=sharing"",""นครสวรรค์!J85"")"),66)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IFERROR(__xludf.DUMMYFUNCTION("IMPORTRANGE(""https://docs.google.com/spreadsheets/d/11923uPwbBZFjjGgGUA6NLw09EwE0CqkOc4q9oUmW1yo/edit?usp=sharing"",""นครสวรรค์!I89"")"),5)</f>
        <v>5</v>
      </c>
      <c r="J164" s="283">
        <f ca="1">IFERROR(__xludf.DUMMYFUNCTION("IMPORTRANGE(""https://docs.google.com/spreadsheets/d/11923uPwbBZFjjGgGUA6NLw09EwE0CqkOc4q9oUmW1yo/edit?usp=sharing"",""นครสวรรค์!J89"")"),5)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IFERROR(__xludf.DUMMYFUNCTION("IMPORTRANGE(""https://docs.google.com/spreadsheets/d/11923uPwbBZFjjGgGUA6NLw09EwE0CqkOc4q9oUmW1yo/edit?usp=sharing"",""นครสวรรค์!I101"")"),0)</f>
        <v>0</v>
      </c>
      <c r="J176" s="283">
        <f ca="1">IFERROR(__xludf.DUMMYFUNCTION("IMPORTRANGE(""https://docs.google.com/spreadsheets/d/11923uPwbBZFjjGgGUA6NLw09EwE0CqkOc4q9oUmW1yo/edit?usp=sharing"",""นครสวรรค์!J101"")"),0)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IFERROR(__xludf.DUMMYFUNCTION("IMPORTRANGE(""https://docs.google.com/spreadsheets/d/11923uPwbBZFjjGgGUA6NLw09EwE0CqkOc4q9oUmW1yo/edit?usp=sharing"",""นครสวรรค์!J113"")"),0)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IFERROR(__xludf.DUMMYFUNCTION("IMPORTRANGE(""https://docs.google.com/spreadsheets/d/11923uPwbBZFjjGgGUA6NLw09EwE0CqkOc4q9oUmW1yo/edit?usp=sharing"",""นครสวรรค์!I114"")"),300000)</f>
        <v>300000</v>
      </c>
      <c r="J189" s="283">
        <f ca="1">IFERROR(__xludf.DUMMYFUNCTION("IMPORTRANGE(""https://docs.google.com/spreadsheets/d/11923uPwbBZFjjGgGUA6NLw09EwE0CqkOc4q9oUmW1yo/edit?usp=sharing"",""นครสวรรค์!J114"")"),0)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IFERROR(__xludf.DUMMYFUNCTION("IMPORTRANGE(""https://docs.google.com/spreadsheets/d/11923uPwbBZFjjGgGUA6NLw09EwE0CqkOc4q9oUmW1yo/edit?usp=sharing"",""นครสวรรค์!J128"")"),0)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IFERROR(__xludf.DUMMYFUNCTION("IMPORTRANGE(""https://docs.google.com/spreadsheets/d/11923uPwbBZFjjGgGUA6NLw09EwE0CqkOc4q9oUmW1yo/edit?usp=sharing"",""นครสวรรค์!I129"")"),0)</f>
        <v>0</v>
      </c>
      <c r="J204" s="283">
        <f ca="1">IFERROR(__xludf.DUMMYFUNCTION("IMPORTRANGE(""https://docs.google.com/spreadsheets/d/11923uPwbBZFjjGgGUA6NLw09EwE0CqkOc4q9oUmW1yo/edit?usp=sharing"",""นครสวรรค์!J129"")"),0)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IFERROR(__xludf.DUMMYFUNCTION("IMPORTRANGE(""https://docs.google.com/spreadsheets/d/11923uPwbBZFjjGgGUA6NLw09EwE0CqkOc4q9oUmW1yo/edit?usp=sharing"",""นครสวรรค์!J143"")"),0)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IFERROR(__xludf.DUMMYFUNCTION("IMPORTRANGE(""https://docs.google.com/spreadsheets/d/11923uPwbBZFjjGgGUA6NLw09EwE0CqkOc4q9oUmW1yo/edit?usp=sharing"",""นครสวรรค์!I144"")"),15)</f>
        <v>15</v>
      </c>
      <c r="J219" s="266">
        <f ca="1">IFERROR(__xludf.DUMMYFUNCTION("IMPORTRANGE(""https://docs.google.com/spreadsheets/d/11923uPwbBZFjjGgGUA6NLw09EwE0CqkOc4q9oUmW1yo/edit?usp=sharing"",""นครสวรรค์!J144"")"),15)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IFERROR(__xludf.DUMMYFUNCTION("IMPORTRANGE(""https://docs.google.com/spreadsheets/d/11923uPwbBZFjjGgGUA6NLw09EwE0CqkOc4q9oUmW1yo/edit?usp=sharing"",""นครสวรรค์!I149"")"),15)</f>
        <v>15</v>
      </c>
      <c r="J229" s="266">
        <f ca="1">IFERROR(__xludf.DUMMYFUNCTION("IMPORTRANGE(""https://docs.google.com/spreadsheets/d/11923uPwbBZFjjGgGUA6NLw09EwE0CqkOc4q9oUmW1yo/edit?usp=sharing"",""นครสวรรค์!J149"")"),15)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IFERROR(__xludf.DUMMYFUNCTION("IMPORTRANGE(""https://docs.google.com/spreadsheets/d/11923uPwbBZFjjGgGUA6NLw09EwE0CqkOc4q9oUmW1yo/edit?usp=sharing"",""นครสวรรค์!I158"")"),0)</f>
        <v>0</v>
      </c>
      <c r="J238" s="266">
        <f ca="1">IFERROR(__xludf.DUMMYFUNCTION("IMPORTRANGE(""https://docs.google.com/spreadsheets/d/11923uPwbBZFjjGgGUA6NLw09EwE0CqkOc4q9oUmW1yo/edit?usp=sharing"",""นครสวรรค์!J158"")"),0)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IFERROR(__xludf.DUMMYFUNCTION("IMPORTRANGE(""https://docs.google.com/spreadsheets/d/11923uPwbBZFjjGgGUA6NLw09EwE0CqkOc4q9oUmW1yo/edit?usp=sharing"",""นครสวรรค์!J166"")"),0)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IFERROR(__xludf.DUMMYFUNCTION("IMPORTRANGE(""https://docs.google.com/spreadsheets/d/11923uPwbBZFjjGgGUA6NLw09EwE0CqkOc4q9oUmW1yo/edit?usp=sharing"",""นครสวรรค์!I169"")"),25)</f>
        <v>25</v>
      </c>
      <c r="J249" s="315">
        <f ca="1">IFERROR(__xludf.DUMMYFUNCTION("IMPORTRANGE(""https://docs.google.com/spreadsheets/d/11923uPwbBZFjjGgGUA6NLw09EwE0CqkOc4q9oUmW1yo/edit?usp=sharing"",""นครสวรรค์!J169"")"),25)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42144</v>
      </c>
      <c r="O250" s="151">
        <f t="shared" ref="O250:O252" ca="1" si="78">IF(L250&gt;0,N250*100/L250,0)</f>
        <v>47.352808988764046</v>
      </c>
      <c r="P250" s="151">
        <f t="shared" ref="P250:P252" ca="1" si="79">IF(M250&gt;0,N250*100/M250,0)</f>
        <v>88.724210526315787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42144</v>
      </c>
      <c r="O252" s="156">
        <f t="shared" ca="1" si="78"/>
        <v>47.352808988764046</v>
      </c>
      <c r="P252" s="156">
        <f t="shared" ca="1" si="79"/>
        <v>88.724210526315787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IFERROR(__xludf.DUMMYFUNCTION("IMPORTRANGE(""https://docs.google.com/spreadsheets/d/1Yj_ptqi66GCucihVvJfMjLAmec39IyEx_6qawtMGysU/edit?usp=sharing"",""สบก!CC24"")"),42144)</f>
        <v>42144</v>
      </c>
      <c r="O254" s="168">
        <f ca="1">IF(L254&gt;0,N254*100/L254,0)</f>
        <v>47.352808988764046</v>
      </c>
      <c r="P254" s="168">
        <f ca="1">IF(M254&gt;0,N254*100/M254,0)</f>
        <v>88.724210526315787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IFERROR(__xludf.DUMMYFUNCTION("IMPORTRANGE(""https://docs.google.com/spreadsheets/d/11923uPwbBZFjjGgGUA6NLw09EwE0CqkOc4q9oUmW1yo/edit?usp=sharing"",""นครสวรรค์!J184"")"),0)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IFERROR(__xludf.DUMMYFUNCTION("IMPORTRANGE(""https://docs.google.com/spreadsheets/d/11923uPwbBZFjjGgGUA6NLw09EwE0CqkOc4q9oUmW1yo/edit?usp=sharing"",""นครสวรรค์!I185"")"),20)</f>
        <v>20</v>
      </c>
      <c r="J270" s="315">
        <f ca="1">IFERROR(__xludf.DUMMYFUNCTION("IMPORTRANGE(""https://docs.google.com/spreadsheets/d/11923uPwbBZFjjGgGUA6NLw09EwE0CqkOc4q9oUmW1yo/edit?usp=sharing"",""นครสวรรค์!J185"")"),20)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83928</v>
      </c>
      <c r="O271" s="151">
        <f t="shared" ref="O271:O273" ca="1" si="84">IF(L271&gt;0,N271*100/L271,0)</f>
        <v>45.712418300653596</v>
      </c>
      <c r="P271" s="151">
        <f t="shared" ref="P271:P273" ca="1" si="85">IF(M271&gt;0,N271*100/M271,0)</f>
        <v>51.935643564356432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83928</v>
      </c>
      <c r="O273" s="156">
        <f t="shared" ca="1" si="84"/>
        <v>45.712418300653596</v>
      </c>
      <c r="P273" s="156">
        <f t="shared" ca="1" si="85"/>
        <v>51.935643564356432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IFERROR(__xludf.DUMMYFUNCTION("IMPORTRANGE(""https://docs.google.com/spreadsheets/d/1Yj_ptqi66GCucihVvJfMjLAmec39IyEx_6qawtMGysU/edit?usp=sharing"",""สบก!CL24"")"),83928)</f>
        <v>83928</v>
      </c>
      <c r="O275" s="168">
        <f ca="1">IF(L275&gt;0,N275*100/L275,0)</f>
        <v>45.712418300653596</v>
      </c>
      <c r="P275" s="168">
        <f ca="1">IF(M275&gt;0,N275*100/M275,0)</f>
        <v>51.935643564356432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IFERROR(__xludf.DUMMYFUNCTION("IMPORTRANGE(""https://docs.google.com/spreadsheets/d/11923uPwbBZFjjGgGUA6NLw09EwE0CqkOc4q9oUmW1yo/edit?usp=sharing"",""นครสวรรค์!I199"")"),0)</f>
        <v>0</v>
      </c>
      <c r="J289" s="315">
        <f ca="1">IFERROR(__xludf.DUMMYFUNCTION("IMPORTRANGE(""https://docs.google.com/spreadsheets/d/11923uPwbBZFjjGgGUA6NLw09EwE0CqkOc4q9oUmW1yo/edit?usp=sharing"",""นครสวรรค์!J199"")"),0)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IFERROR(__xludf.DUMMYFUNCTION("IMPORTRANGE(""https://docs.google.com/spreadsheets/d/11923uPwbBZFjjGgGUA6NLw09EwE0CqkOc4q9oUmW1yo/edit?usp=sharing"",""นครสวรรค์!J213"")"),0)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IFERROR(__xludf.DUMMYFUNCTION("IMPORTRANGE(""https://docs.google.com/spreadsheets/d/11923uPwbBZFjjGgGUA6NLw09EwE0CqkOc4q9oUmW1yo/edit?usp=sharing"",""นครสวรรค์!I214"")"),0)</f>
        <v>0</v>
      </c>
      <c r="J309" s="332">
        <f ca="1">IFERROR(__xludf.DUMMYFUNCTION("IMPORTRANGE(""https://docs.google.com/spreadsheets/d/11923uPwbBZFjjGgGUA6NLw09EwE0CqkOc4q9oUmW1yo/edit?usp=sharing"",""นครสวรรค์!J214"")"),0)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IFERROR(__xludf.DUMMYFUNCTION("IMPORTRANGE(""https://docs.google.com/spreadsheets/d/11923uPwbBZFjjGgGUA6NLw09EwE0CqkOc4q9oUmW1yo/edit?usp=sharing"",""นครสวรรค์!J226"")"),0)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IFERROR(__xludf.DUMMYFUNCTION("IMPORTRANGE(""https://docs.google.com/spreadsheets/d/11923uPwbBZFjjGgGUA6NLw09EwE0CqkOc4q9oUmW1yo/edit?usp=sharing"",""นครสวรรค์!I228"")"),430)</f>
        <v>430</v>
      </c>
      <c r="J328" s="338">
        <f ca="1">IFERROR(__xludf.DUMMYFUNCTION("IMPORTRANGE(""https://docs.google.com/spreadsheets/d/11923uPwbBZFjjGgGUA6NLw09EwE0CqkOc4q9oUmW1yo/edit?usp=sharing"",""นครสวรรค์!J228"")"),25)</f>
        <v>25</v>
      </c>
      <c r="K328" s="316">
        <f ca="1">IF(I328&gt;0,J328*100/I328,0)</f>
        <v>5.8139534883720927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1224950</v>
      </c>
      <c r="M329" s="152">
        <f t="shared" ca="1" si="98"/>
        <v>901680</v>
      </c>
      <c r="N329" s="152">
        <f t="shared" ca="1" si="98"/>
        <v>546448.69999999995</v>
      </c>
      <c r="O329" s="151">
        <f t="shared" ref="O329:O331" ca="1" si="99">IF(L329&gt;0,N329*100/L329,0)</f>
        <v>44.609877954202204</v>
      </c>
      <c r="P329" s="151">
        <f t="shared" ref="P329:P331" ca="1" si="100">IF(M329&gt;0,N329*100/M329,0)</f>
        <v>60.603395883240168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1224950</v>
      </c>
      <c r="M331" s="88">
        <f t="shared" ca="1" si="102"/>
        <v>901680</v>
      </c>
      <c r="N331" s="88">
        <f t="shared" ca="1" si="102"/>
        <v>546448.69999999995</v>
      </c>
      <c r="O331" s="156">
        <f t="shared" ca="1" si="99"/>
        <v>44.609877954202204</v>
      </c>
      <c r="P331" s="156">
        <f t="shared" ca="1" si="100"/>
        <v>60.603395883240168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1119950</v>
      </c>
      <c r="M333" s="167">
        <f ca="1">IFERROR(__xludf.DUMMYFUNCTION("IMPORTRANGE(""https://docs.google.com/spreadsheets/d/1Yj_ptqi66GCucihVvJfMjLAmec39IyEx_6qawtMGysU/edit?usp=sharing"",""สบก!DL24"")"),796680)</f>
        <v>796680</v>
      </c>
      <c r="N333" s="168">
        <f ca="1">IFERROR(__xludf.DUMMYFUNCTION("IMPORTRANGE(""https://docs.google.com/spreadsheets/d/1Yj_ptqi66GCucihVvJfMjLAmec39IyEx_6qawtMGysU/edit?usp=sharing"",""สบก!DM24"")"),441448.7)</f>
        <v>441448.7</v>
      </c>
      <c r="O333" s="168">
        <f ca="1">IF(L333&gt;0,N333*100/L333,0)</f>
        <v>39.416822179561585</v>
      </c>
      <c r="P333" s="168">
        <f ca="1">IF(M333&gt;0,N333*100/M333,0)</f>
        <v>55.411043329818746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IFERROR(__xludf.DUMMYFUNCTION("IMPORTRANGE(""https://docs.google.com/spreadsheets/d/1Yj_ptqi66GCucihVvJfMjLAmec39IyEx_6qawtMGysU/edit?usp=sharing"",""สบก!DI24"")"),590750)</f>
        <v>590750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IFERROR(__xludf.DUMMYFUNCTION("IMPORTRANGE(""https://docs.google.com/spreadsheets/d/11923uPwbBZFjjGgGUA6NLw09EwE0CqkOc4q9oUmW1yo/edit?usp=sharing"",""นครสวรรค์!J234"")"),257)</f>
        <v>257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IFERROR(__xludf.DUMMYFUNCTION("IMPORTRANGE(""https://docs.google.com/spreadsheets/d/11923uPwbBZFjjGgGUA6NLw09EwE0CqkOc4q9oUmW1yo/edit?usp=sharing"",""นครสวรรค์!I235"")"),4200)</f>
        <v>4200</v>
      </c>
      <c r="J340" s="187">
        <f ca="1">IFERROR(__xludf.DUMMYFUNCTION("IMPORTRANGE(""https://docs.google.com/spreadsheets/d/11923uPwbBZFjjGgGUA6NLw09EwE0CqkOc4q9oUmW1yo/edit?usp=sharing"",""นครสวรรค์!J235"")"),2443.77999999999)</f>
        <v>2443.7799999999902</v>
      </c>
      <c r="K340" s="341">
        <f t="shared" ca="1" si="103"/>
        <v>58.185238095237857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IFERROR(__xludf.DUMMYFUNCTION("IMPORTRANGE(""https://docs.google.com/spreadsheets/d/11923uPwbBZFjjGgGUA6NLw09EwE0CqkOc4q9oUmW1yo/edit?usp=sharing"",""นครสวรรค์!I236"")"),430)</f>
        <v>430</v>
      </c>
      <c r="J341" s="187">
        <f ca="1">IFERROR(__xludf.DUMMYFUNCTION("IMPORTRANGE(""https://docs.google.com/spreadsheets/d/11923uPwbBZFjjGgGUA6NLw09EwE0CqkOc4q9oUmW1yo/edit?usp=sharing"",""นครสวรรค์!J236"")"),77)</f>
        <v>77</v>
      </c>
      <c r="K341" s="341">
        <f t="shared" ca="1" si="103"/>
        <v>17.906976744186046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IFERROR(__xludf.DUMMYFUNCTION("IMPORTRANGE(""https://docs.google.com/spreadsheets/d/11923uPwbBZFjjGgGUA6NLw09EwE0CqkOc4q9oUmW1yo/edit?usp=sharing"",""นครสวรรค์!J237"")"),929.49)</f>
        <v>929.49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IFERROR(__xludf.DUMMYFUNCTION("IMPORTRANGE(""https://docs.google.com/spreadsheets/d/11923uPwbBZFjjGgGUA6NLw09EwE0CqkOc4q9oUmW1yo/edit?usp=sharing"",""นครสวรรค์!I238"")"),430)</f>
        <v>430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IFERROR(__xludf.DUMMYFUNCTION("IMPORTRANGE(""https://docs.google.com/spreadsheets/d/11923uPwbBZFjjGgGUA6NLw09EwE0CqkOc4q9oUmW1yo/edit?usp=sharing"",""นครสวรรค์!I240"")"),430)</f>
        <v>430</v>
      </c>
      <c r="J345" s="187">
        <f ca="1">IFERROR(__xludf.DUMMYFUNCTION("IMPORTRANGE(""https://docs.google.com/spreadsheets/d/11923uPwbBZFjjGgGUA6NLw09EwE0CqkOc4q9oUmW1yo/edit?usp=sharing"",""นครสวรรค์!J240"")"),25)</f>
        <v>25</v>
      </c>
      <c r="K345" s="341">
        <f t="shared" ca="1" si="103"/>
        <v>5.8139534883720927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IFERROR(__xludf.DUMMYFUNCTION("IMPORTRANGE(""https://docs.google.com/spreadsheets/d/11923uPwbBZFjjGgGUA6NLw09EwE0CqkOc4q9oUmW1yo/edit?usp=sharing"",""นครสวรรค์!L242"")"),2098413)</f>
        <v>2098413</v>
      </c>
      <c r="M347" s="357"/>
      <c r="N347" s="357">
        <f ca="1">IFERROR(__xludf.DUMMYFUNCTION("IMPORTRANGE(""https://docs.google.com/spreadsheets/d/11923uPwbBZFjjGgGUA6NLw09EwE0CqkOc4q9oUmW1yo/edit?usp=sharing"",""นครสวรรค์!M242"")"),635818)</f>
        <v>635818</v>
      </c>
      <c r="O347" s="357">
        <f ca="1">+IF(L347&gt;0,N347*100/L347,0)</f>
        <v>30.299945720885258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IFERROR(__xludf.DUMMYFUNCTION("IMPORTRANGE(""https://docs.google.com/spreadsheets/d/11923uPwbBZFjjGgGUA6NLw09EwE0CqkOc4q9oUmW1yo/edit?usp=sharing"",""นครสวรรค์!M244"")"),156018)</f>
        <v>156018</v>
      </c>
      <c r="O349" s="372">
        <f ca="1">+IF(L349&gt;0,N349*100/L349,0)</f>
        <v>44.069146682484536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IFERROR(__xludf.DUMMYFUNCTION("IMPORTRANGE(""https://docs.google.com/spreadsheets/d/11923uPwbBZFjjGgGUA6NLw09EwE0CqkOc4q9oUmW1yo/edit?usp=sharing"",""นครสวรรค์!M247"")"),156018)</f>
        <v>156018</v>
      </c>
      <c r="O352" s="165">
        <f t="shared" ca="1" si="105"/>
        <v>44.069146682484536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IFERROR(__xludf.DUMMYFUNCTION("IMPORTRANGE(""https://docs.google.com/spreadsheets/d/11923uPwbBZFjjGgGUA6NLw09EwE0CqkOc4q9oUmW1yo/edit?usp=sharing"",""นครสวรรค์!M249"")"),156018)</f>
        <v>156018</v>
      </c>
      <c r="O354" s="168">
        <f t="shared" ca="1" si="105"/>
        <v>44.069146682484536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IFERROR(__xludf.DUMMYFUNCTION("IMPORTRANGE(""https://docs.google.com/spreadsheets/d/11923uPwbBZFjjGgGUA6NLw09EwE0CqkOc4q9oUmW1yo/edit?usp=sharing"",""นครสวรรค์!M250"")"),71585)</f>
        <v>71585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IFERROR(__xludf.DUMMYFUNCTION("IMPORTRANGE(""https://docs.google.com/spreadsheets/d/11923uPwbBZFjjGgGUA6NLw09EwE0CqkOc4q9oUmW1yo/edit?usp=sharing"",""นครสวรรค์!M252"")"),43633)</f>
        <v>43633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IFERROR(__xludf.DUMMYFUNCTION("IMPORTRANGE(""https://docs.google.com/spreadsheets/d/11923uPwbBZFjjGgGUA6NLw09EwE0CqkOc4q9oUmW1yo/edit?usp=sharing"",""นครสวรรค์!M253"")"),5400)</f>
        <v>5400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IFERROR(__xludf.DUMMYFUNCTION("IMPORTRANGE(""https://docs.google.com/spreadsheets/d/11923uPwbBZFjjGgGUA6NLw09EwE0CqkOc4q9oUmW1yo/edit?usp=sharing"",""นครสวรรค์!M275"")"),117339)</f>
        <v>117339</v>
      </c>
      <c r="O380" s="372">
        <f ca="1">+IF(L380&gt;0,N380*100/L380,0)</f>
        <v>11.408528759771322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IFERROR(__xludf.DUMMYFUNCTION("IMPORTRANGE(""https://docs.google.com/spreadsheets/d/11923uPwbBZFjjGgGUA6NLw09EwE0CqkOc4q9oUmW1yo/edit?usp=sharing"",""นครสวรรค์!M278"")"),117339)</f>
        <v>117339</v>
      </c>
      <c r="O383" s="165">
        <f t="shared" ca="1" si="109"/>
        <v>11.408528759771322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IFERROR(__xludf.DUMMYFUNCTION("IMPORTRANGE(""https://docs.google.com/spreadsheets/d/11923uPwbBZFjjGgGUA6NLw09EwE0CqkOc4q9oUmW1yo/edit?usp=sharing"",""นครสวรรค์!M280"")"),117339)</f>
        <v>117339</v>
      </c>
      <c r="O385" s="168">
        <f t="shared" ca="1" si="109"/>
        <v>11.408528759771322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IFERROR(__xludf.DUMMYFUNCTION("IMPORTRANGE(""https://docs.google.com/spreadsheets/d/11923uPwbBZFjjGgGUA6NLw09EwE0CqkOc4q9oUmW1yo/edit?usp=sharing"",""นครสวรรค์!M281"")"),72540)</f>
        <v>72540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IFERROR(__xludf.DUMMYFUNCTION("IMPORTRANGE(""https://docs.google.com/spreadsheets/d/11923uPwbBZFjjGgGUA6NLw09EwE0CqkOc4q9oUmW1yo/edit?usp=sharing"",""นครสวรรค์!M283"")"),42899)</f>
        <v>42899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IFERROR(__xludf.DUMMYFUNCTION("IMPORTRANGE(""https://docs.google.com/spreadsheets/d/11923uPwbBZFjjGgGUA6NLw09EwE0CqkOc4q9oUmW1yo/edit?usp=sharing"",""นครสวรรค์!M284"")"),1900)</f>
        <v>1900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IFERROR(__xludf.DUMMYFUNCTION("IMPORTRANGE(""https://docs.google.com/spreadsheets/d/11923uPwbBZFjjGgGUA6NLw09EwE0CqkOc4q9oUmW1yo/edit?usp=sharing"",""นครสวรรค์!M330"")"),68902)</f>
        <v>68902</v>
      </c>
      <c r="O435" s="411">
        <f t="shared" ref="O435:O439" ca="1" si="114">+IF(L435&gt;0,N435*100/L435,0)</f>
        <v>65.001886792452837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IFERROR(__xludf.DUMMYFUNCTION("IMPORTRANGE(""https://docs.google.com/spreadsheets/d/11923uPwbBZFjjGgGUA6NLw09EwE0CqkOc4q9oUmW1yo/edit?usp=sharing"",""นครสวรรค์!M332"")"),68902)</f>
        <v>68902</v>
      </c>
      <c r="O437" s="168">
        <f t="shared" ca="1" si="114"/>
        <v>65.001886792452837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IFERROR(__xludf.DUMMYFUNCTION("IMPORTRANGE(""https://docs.google.com/spreadsheets/d/11923uPwbBZFjjGgGUA6NLw09EwE0CqkOc4q9oUmW1yo/edit?usp=sharing"",""นครสวรรค์!M334"")"),68902)</f>
        <v>68902</v>
      </c>
      <c r="O439" s="168">
        <f t="shared" ca="1" si="114"/>
        <v>65.001886792452837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IFERROR(__xludf.DUMMYFUNCTION("IMPORTRANGE(""https://docs.google.com/spreadsheets/d/11923uPwbBZFjjGgGUA6NLw09EwE0CqkOc4q9oUmW1yo/edit?usp=sharing"",""นครสวรรค์!M335"")"),31782)</f>
        <v>31782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IFERROR(__xludf.DUMMYFUNCTION("IMPORTRANGE(""https://docs.google.com/spreadsheets/d/11923uPwbBZFjjGgGUA6NLw09EwE0CqkOc4q9oUmW1yo/edit?usp=sharing"",""นครสวรรค์!M338"")"),37120)</f>
        <v>37120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IFERROR(__xludf.DUMMYFUNCTION("IMPORTRANGE(""https://docs.google.com/spreadsheets/d/11923uPwbBZFjjGgGUA6NLw09EwE0CqkOc4q9oUmW1yo/edit?usp=sharing"",""นครสวรรค์!L350"")"),270063)</f>
        <v>270063</v>
      </c>
      <c r="M455" s="372"/>
      <c r="N455" s="372">
        <f ca="1">IFERROR(__xludf.DUMMYFUNCTION("IMPORTRANGE(""https://docs.google.com/spreadsheets/d/11923uPwbBZFjjGgGUA6NLw09EwE0CqkOc4q9oUmW1yo/edit?usp=sharing"",""นครสวรรค์!M350"")"),76296)</f>
        <v>76296</v>
      </c>
      <c r="O455" s="372">
        <f t="shared" ref="O455:O459" ca="1" si="116">+IF(L455&gt;0,N455*100/L455,0)</f>
        <v>28.251185834416415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IFERROR(__xludf.DUMMYFUNCTION("IMPORTRANGE(""https://docs.google.com/spreadsheets/d/11923uPwbBZFjjGgGUA6NLw09EwE0CqkOc4q9oUmW1yo/edit?usp=sharing"",""นครสวรรค์!L352"")"),270063)</f>
        <v>270063</v>
      </c>
      <c r="M457" s="165"/>
      <c r="N457" s="168">
        <f ca="1">IFERROR(__xludf.DUMMYFUNCTION("IMPORTRANGE(""https://docs.google.com/spreadsheets/d/11923uPwbBZFjjGgGUA6NLw09EwE0CqkOc4q9oUmW1yo/edit?usp=sharing"",""นครสวรรค์!M352"")"),76296)</f>
        <v>76296</v>
      </c>
      <c r="O457" s="168">
        <f t="shared" ca="1" si="116"/>
        <v>28.251185834416415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IFERROR(__xludf.DUMMYFUNCTION("IMPORTRANGE(""https://docs.google.com/spreadsheets/d/11923uPwbBZFjjGgGUA6NLw09EwE0CqkOc4q9oUmW1yo/edit?usp=sharing"",""นครสวรรค์!L354"")"),270063)</f>
        <v>270063</v>
      </c>
      <c r="M459" s="168"/>
      <c r="N459" s="168">
        <f ca="1">IFERROR(__xludf.DUMMYFUNCTION("IMPORTRANGE(""https://docs.google.com/spreadsheets/d/11923uPwbBZFjjGgGUA6NLw09EwE0CqkOc4q9oUmW1yo/edit?usp=sharing"",""นครสวรรค์!M354"")"),76296)</f>
        <v>76296</v>
      </c>
      <c r="O459" s="168">
        <f t="shared" ca="1" si="116"/>
        <v>28.251185834416415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IFERROR(__xludf.DUMMYFUNCTION("IMPORTRANGE(""https://docs.google.com/spreadsheets/d/11923uPwbBZFjjGgGUA6NLw09EwE0CqkOc4q9oUmW1yo/edit?usp=sharing"",""นครสวรรค์!M358"")"),76296)</f>
        <v>76296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IFERROR(__xludf.DUMMYFUNCTION("IMPORTRANGE(""https://docs.google.com/spreadsheets/d/11923uPwbBZFjjGgGUA6NLw09EwE0CqkOc4q9oUmW1yo/edit?usp=sharing"",""นครสวรรค์!I359"")"),45976)</f>
        <v>45976</v>
      </c>
      <c r="J464" s="266">
        <f ca="1">IFERROR(__xludf.DUMMYFUNCTION("IMPORTRANGE(""https://docs.google.com/spreadsheets/d/11923uPwbBZFjjGgGUA6NLw09EwE0CqkOc4q9oUmW1yo/edit?usp=sharing"",""นครสวรรค์!J359"")"),0)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IFERROR(__xludf.DUMMYFUNCTION("IMPORTRANGE(""https://docs.google.com/spreadsheets/d/11923uPwbBZFjjGgGUA6NLw09EwE0CqkOc4q9oUmW1yo/edit?usp=sharing"",""นครสวรรค์!I411"")"),0)</f>
        <v>0</v>
      </c>
      <c r="J516" s="266">
        <f ca="1">IFERROR(__xludf.DUMMYFUNCTION("IMPORTRANGE(""https://docs.google.com/spreadsheets/d/11923uPwbBZFjjGgGUA6NLw09EwE0CqkOc4q9oUmW1yo/edit?usp=sharing"",""นครสวรรค์!J411"")"),0)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IFERROR(__xludf.DUMMYFUNCTION("IMPORTRANGE(""https://docs.google.com/spreadsheets/d/11923uPwbBZFjjGgGUA6NLw09EwE0CqkOc4q9oUmW1yo/edit?usp=sharing"",""นครสวรรค์!I412"")"),0)</f>
        <v>0</v>
      </c>
      <c r="J517" s="283">
        <f ca="1">IFERROR(__xludf.DUMMYFUNCTION("IMPORTRANGE(""https://docs.google.com/spreadsheets/d/11923uPwbBZFjjGgGUA6NLw09EwE0CqkOc4q9oUmW1yo/edit?usp=sharing"",""นครสวรรค์!J412"")"),0)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IFERROR(__xludf.DUMMYFUNCTION("IMPORTRANGE(""https://docs.google.com/spreadsheets/d/11923uPwbBZFjjGgGUA6NLw09EwE0CqkOc4q9oUmW1yo/edit?usp=sharing"",""นครสวรรค์!I413"")"),0)</f>
        <v>0</v>
      </c>
      <c r="J518" s="283">
        <f ca="1">IFERROR(__xludf.DUMMYFUNCTION("IMPORTRANGE(""https://docs.google.com/spreadsheets/d/11923uPwbBZFjjGgGUA6NLw09EwE0CqkOc4q9oUmW1yo/edit?usp=sharing"",""นครสวรรค์!J413"")"),0)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IFERROR(__xludf.DUMMYFUNCTION("IMPORTRANGE(""https://docs.google.com/spreadsheets/d/11923uPwbBZFjjGgGUA6NLw09EwE0CqkOc4q9oUmW1yo/edit?usp=sharing"",""นครสวรรค์!I420"")"),0)</f>
        <v>0</v>
      </c>
      <c r="J525" s="283">
        <f ca="1">IFERROR(__xludf.DUMMYFUNCTION("IMPORTRANGE(""https://docs.google.com/spreadsheets/d/11923uPwbBZFjjGgGUA6NLw09EwE0CqkOc4q9oUmW1yo/edit?usp=sharing"",""นครสวรรค์!J420"")"),0)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IFERROR(__xludf.DUMMYFUNCTION("IMPORTRANGE(""https://docs.google.com/spreadsheets/d/11923uPwbBZFjjGgGUA6NLw09EwE0CqkOc4q9oUmW1yo/edit?usp=sharing"",""นครสวรรค์!I421"")"),0)</f>
        <v>0</v>
      </c>
      <c r="J526" s="283">
        <f ca="1">IFERROR(__xludf.DUMMYFUNCTION("IMPORTRANGE(""https://docs.google.com/spreadsheets/d/11923uPwbBZFjjGgGUA6NLw09EwE0CqkOc4q9oUmW1yo/edit?usp=sharing"",""นครสวรรค์!J421"")"),0)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IFERROR(__xludf.DUMMYFUNCTION("IMPORTRANGE(""https://docs.google.com/spreadsheets/d/11923uPwbBZFjjGgGUA6NLw09EwE0CqkOc4q9oUmW1yo/edit?usp=sharing"",""นครสวรรค์!M428"")"),20765)</f>
        <v>20765</v>
      </c>
      <c r="O533" s="411">
        <f t="shared" ref="O533:O537" ca="1" si="118">+IF(L533&gt;0,N533*100/L533,0)</f>
        <v>60.468841001747236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IFERROR(__xludf.DUMMYFUNCTION("IMPORTRANGE(""https://docs.google.com/spreadsheets/d/11923uPwbBZFjjGgGUA6NLw09EwE0CqkOc4q9oUmW1yo/edit?usp=sharing"",""นครสวรรค์!M430"")"),20765)</f>
        <v>20765</v>
      </c>
      <c r="O535" s="168">
        <f t="shared" ca="1" si="118"/>
        <v>60.468841001747236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IFERROR(__xludf.DUMMYFUNCTION("IMPORTRANGE(""https://docs.google.com/spreadsheets/d/11923uPwbBZFjjGgGUA6NLw09EwE0CqkOc4q9oUmW1yo/edit?usp=sharing"",""นครสวรรค์!M432"")"),20765)</f>
        <v>20765</v>
      </c>
      <c r="O537" s="168">
        <f t="shared" ca="1" si="118"/>
        <v>60.468841001747236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IFERROR(__xludf.DUMMYFUNCTION("IMPORTRANGE(""https://docs.google.com/spreadsheets/d/11923uPwbBZFjjGgGUA6NLw09EwE0CqkOc4q9oUmW1yo/edit?usp=sharing"",""นครสวรรค์!M436"")"),2025)</f>
        <v>2025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IFERROR(__xludf.DUMMYFUNCTION("IMPORTRANGE(""https://docs.google.com/spreadsheets/d/11923uPwbBZFjjGgGUA6NLw09EwE0CqkOc4q9oUmW1yo/edit?usp=sharing"",""นครสวรรค์!J459"")"),1656)</f>
        <v>1656</v>
      </c>
      <c r="K564" s="371">
        <f ca="1">IF(I564&gt;0,J564*100/I564,0)</f>
        <v>60.218181818181819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IFERROR(__xludf.DUMMYFUNCTION("IMPORTRANGE(""https://docs.google.com/spreadsheets/d/11923uPwbBZFjjGgGUA6NLw09EwE0CqkOc4q9oUmW1yo/edit?usp=sharing"",""นครสวรรค์!M459"")"),63448)</f>
        <v>63448</v>
      </c>
      <c r="O564" s="372">
        <f t="shared" ref="O564:O568" ca="1" si="122">+IF(L564&gt;0,N564*100/L564,0)</f>
        <v>45.268264840182646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IFERROR(__xludf.DUMMYFUNCTION("IMPORTRANGE(""https://docs.google.com/spreadsheets/d/11923uPwbBZFjjGgGUA6NLw09EwE0CqkOc4q9oUmW1yo/edit?usp=sharing"",""นครสวรรค์!M461"")"),63448)</f>
        <v>63448</v>
      </c>
      <c r="O566" s="168">
        <f t="shared" ca="1" si="122"/>
        <v>45.268264840182646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IFERROR(__xludf.DUMMYFUNCTION("IMPORTRANGE(""https://docs.google.com/spreadsheets/d/11923uPwbBZFjjGgGUA6NLw09EwE0CqkOc4q9oUmW1yo/edit?usp=sharing"",""นครสวรรค์!M463"")"),63448)</f>
        <v>63448</v>
      </c>
      <c r="O568" s="168">
        <f t="shared" ca="1" si="122"/>
        <v>45.268264840182646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IFERROR(__xludf.DUMMYFUNCTION("IMPORTRANGE(""https://docs.google.com/spreadsheets/d/11923uPwbBZFjjGgGUA6NLw09EwE0CqkOc4q9oUmW1yo/edit?usp=sharing"",""นครสวรรค์!M466"")"),42899)</f>
        <v>42899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IFERROR(__xludf.DUMMYFUNCTION("IMPORTRANGE(""https://docs.google.com/spreadsheets/d/11923uPwbBZFjjGgGUA6NLw09EwE0CqkOc4q9oUmW1yo/edit?usp=sharing"",""นครสวรรค์!M467"")"),20549)</f>
        <v>20549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IFERROR(__xludf.DUMMYFUNCTION("IMPORTRANGE(""https://docs.google.com/spreadsheets/d/11923uPwbBZFjjGgGUA6NLw09EwE0CqkOc4q9oUmW1yo/edit?usp=sharing"",""นครสวรรค์!J468"")"),1656)</f>
        <v>1656</v>
      </c>
      <c r="K573" s="201">
        <f ca="1">IF(I573&gt;0,J573*100/I573,0)</f>
        <v>60.218181818181819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IFERROR(__xludf.DUMMYFUNCTION("IMPORTRANGE(""https://docs.google.com/spreadsheets/d/11923uPwbBZFjjGgGUA6NLw09EwE0CqkOc4q9oUmW1yo/edit?usp=sharing"",""นครสวรรค์!I470"")"),7)</f>
        <v>7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100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IFERROR(__xludf.DUMMYFUNCTION("IMPORTRANGE(""https://docs.google.com/spreadsheets/d/11923uPwbBZFjjGgGUA6NLw09EwE0CqkOc4q9oUmW1yo/edit?usp=sharing"",""นครสวรรค์!J471"")"),316)</f>
        <v>316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IFERROR(__xludf.DUMMYFUNCTION("IMPORTRANGE(""https://docs.google.com/spreadsheets/d/11923uPwbBZFjjGgGUA6NLw09EwE0CqkOc4q9oUmW1yo/edit?usp=sharing"",""นครสวรรค์!J472"")"),1332)</f>
        <v>1332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0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IFERROR(__xludf.DUMMYFUNCTION("IMPORTRANGE(""https://docs.google.com/spreadsheets/d/11923uPwbBZFjjGgGUA6NLw09EwE0CqkOc4q9oUmW1yo/edit?usp=sharing"",""นครสวรรค์!I523"")"),1200000)</f>
        <v>1200000</v>
      </c>
      <c r="J628" s="340">
        <f ca="1">IFERROR(__xludf.DUMMYFUNCTION("IMPORTRANGE(""https://docs.google.com/spreadsheets/d/11923uPwbBZFjjGgGUA6NLw09EwE0CqkOc4q9oUmW1yo/edit?usp=sharing"",""นครสวรรค์!J523"")"),480000)</f>
        <v>480000</v>
      </c>
      <c r="K628" s="341">
        <f t="shared" ref="K628:K635" ca="1" si="129">IF(I628&gt;0,J628*100/I628,0)</f>
        <v>40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IFERROR(__xludf.DUMMYFUNCTION("IMPORTRANGE(""https://docs.google.com/spreadsheets/d/11923uPwbBZFjjGgGUA6NLw09EwE0CqkOc4q9oUmW1yo/edit?usp=sharing"",""นครสวรรค์!I524"")"),60)</f>
        <v>60</v>
      </c>
      <c r="J629" s="340">
        <f ca="1">IFERROR(__xludf.DUMMYFUNCTION("IMPORTRANGE(""https://docs.google.com/spreadsheets/d/11923uPwbBZFjjGgGUA6NLw09EwE0CqkOc4q9oUmW1yo/edit?usp=sharing"",""นครสวรรค์!J524"")"),24)</f>
        <v>24</v>
      </c>
      <c r="K629" s="341">
        <f t="shared" ca="1" si="129"/>
        <v>40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0">
        <f ca="1">IFERROR(__xludf.DUMMYFUNCTION("IMPORTRANGE(""https://docs.google.com/spreadsheets/d/11923uPwbBZFjjGgGUA6NLw09EwE0CqkOc4q9oUmW1yo/edit?usp=sharing"",""นครสวรรค์!J525"")"),540885.67)</f>
        <v>540885.67000000004</v>
      </c>
      <c r="K630" s="341">
        <f t="shared" ca="1" si="129"/>
        <v>10.84931852810559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IFERROR(__xludf.DUMMYFUNCTION("IMPORTRANGE(""https://docs.google.com/spreadsheets/d/11923uPwbBZFjjGgGUA6NLw09EwE0CqkOc4q9oUmW1yo/edit?usp=sharing"",""นครสวรรค์!I526"")"),266)</f>
        <v>266</v>
      </c>
      <c r="J631" s="340">
        <f ca="1">IFERROR(__xludf.DUMMYFUNCTION("IMPORTRANGE(""https://docs.google.com/spreadsheets/d/11923uPwbBZFjjGgGUA6NLw09EwE0CqkOc4q9oUmW1yo/edit?usp=sharing"",""นครสวรรค์!J526"")"),198)</f>
        <v>198</v>
      </c>
      <c r="K631" s="341">
        <f t="shared" ca="1" si="129"/>
        <v>74.436090225563916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0">
        <f ca="1">IFERROR(__xludf.DUMMYFUNCTION("IMPORTRANGE(""https://docs.google.com/spreadsheets/d/11923uPwbBZFjjGgGUA6NLw09EwE0CqkOc4q9oUmW1yo/edit?usp=sharing"",""นครสวรรค์!J527"")"),10241436.04)</f>
        <v>10241436.039999999</v>
      </c>
      <c r="K632" s="341">
        <f t="shared" ca="1" si="129"/>
        <v>19.931805312094369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IFERROR(__xludf.DUMMYFUNCTION("IMPORTRANGE(""https://docs.google.com/spreadsheets/d/11923uPwbBZFjjGgGUA6NLw09EwE0CqkOc4q9oUmW1yo/edit?usp=sharing"",""นครสวรรค์!I528"")"),4298)</f>
        <v>4298</v>
      </c>
      <c r="J633" s="340">
        <f ca="1">IFERROR(__xludf.DUMMYFUNCTION("IMPORTRANGE(""https://docs.google.com/spreadsheets/d/11923uPwbBZFjjGgGUA6NLw09EwE0CqkOc4q9oUmW1yo/edit?usp=sharing"",""นครสวรรค์!J528"")"),1361)</f>
        <v>1361</v>
      </c>
      <c r="K633" s="341">
        <f t="shared" ca="1" si="129"/>
        <v>31.665891112145182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IFERROR(__xludf.DUMMYFUNCTION("IMPORTRANGE(""https://docs.google.com/spreadsheets/d/11923uPwbBZFjjGgGUA6NLw09EwE0CqkOc4q9oUmW1yo/edit?usp=sharing"",""นครสวรรค์!I529"")"),1260000)</f>
        <v>1260000</v>
      </c>
      <c r="J634" s="340">
        <f ca="1">IFERROR(__xludf.DUMMYFUNCTION("IMPORTRANGE(""https://docs.google.com/spreadsheets/d/11923uPwbBZFjjGgGUA6NLw09EwE0CqkOc4q9oUmW1yo/edit?usp=sharing"",""นครสวรรค์!J529"")"),0)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M557" sqref="M55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3" width="19.36328125" bestFit="1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248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13693669</v>
      </c>
      <c r="M8" s="23">
        <f t="shared" ca="1" si="0"/>
        <v>10215339</v>
      </c>
      <c r="N8" s="23">
        <f t="shared" ca="1" si="0"/>
        <v>2985013.27</v>
      </c>
      <c r="O8" s="22">
        <f t="shared" ref="O8:O16" ca="1" si="1">IF(L8&gt;0,N8*100/L8,0)</f>
        <v>21.79849147806917</v>
      </c>
      <c r="P8" s="22">
        <f t="shared" ref="P8:P16" ca="1" si="2">IF(M8&gt;0,N8*100/M8,0)</f>
        <v>29.220892914077545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13693669</v>
      </c>
      <c r="M10" s="30">
        <f t="shared" ca="1" si="4"/>
        <v>10215339</v>
      </c>
      <c r="N10" s="30">
        <f t="shared" ca="1" si="4"/>
        <v>2985013.27</v>
      </c>
      <c r="O10" s="29">
        <f t="shared" ca="1" si="1"/>
        <v>21.79849147806917</v>
      </c>
      <c r="P10" s="29">
        <f t="shared" ca="1" si="2"/>
        <v>29.220892914077545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6403069</v>
      </c>
      <c r="M12" s="39">
        <f t="shared" ca="1" si="6"/>
        <v>2924739</v>
      </c>
      <c r="N12" s="39">
        <f t="shared" ca="1" si="6"/>
        <v>2494413.27</v>
      </c>
      <c r="O12" s="39">
        <f t="shared" ca="1" si="1"/>
        <v>38.956526471915261</v>
      </c>
      <c r="P12" s="39">
        <f t="shared" ca="1" si="2"/>
        <v>85.286696351366743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4529069</v>
      </c>
      <c r="M14" s="39">
        <f t="shared" si="8"/>
        <v>0</v>
      </c>
      <c r="N14" s="39">
        <f t="shared" ca="1" si="8"/>
        <v>689847</v>
      </c>
      <c r="O14" s="39">
        <f t="shared" ca="1" si="1"/>
        <v>15.23154096349603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7290600</v>
      </c>
      <c r="M16" s="39">
        <f t="shared" ca="1" si="10"/>
        <v>7290600</v>
      </c>
      <c r="N16" s="39">
        <f t="shared" ca="1" si="10"/>
        <v>490600</v>
      </c>
      <c r="O16" s="50">
        <f t="shared" ca="1" si="1"/>
        <v>6.729212959152882</v>
      </c>
      <c r="P16" s="50">
        <f t="shared" ca="1" si="2"/>
        <v>6.729212959152882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10918675</v>
      </c>
      <c r="M18" s="23">
        <f t="shared" ca="1" si="11"/>
        <v>10215339</v>
      </c>
      <c r="N18" s="23">
        <f t="shared" ca="1" si="11"/>
        <v>2295166.27</v>
      </c>
      <c r="O18" s="22">
        <f t="shared" ref="O18:O20" ca="1" si="12">IF(L18&gt;0,N18*100/L18,0)</f>
        <v>21.020556706743264</v>
      </c>
      <c r="P18" s="22">
        <f t="shared" ref="P18:P26" ca="1" si="13">IF(M18&gt;0,N18*100/M18,0)</f>
        <v>22.467842427940962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10918675</v>
      </c>
      <c r="M20" s="30">
        <f t="shared" ca="1" si="15"/>
        <v>10215339</v>
      </c>
      <c r="N20" s="30">
        <f t="shared" ca="1" si="15"/>
        <v>2295166.27</v>
      </c>
      <c r="O20" s="29">
        <f t="shared" ca="1" si="12"/>
        <v>21.020556706743264</v>
      </c>
      <c r="P20" s="29">
        <f t="shared" ca="1" si="13"/>
        <v>22.467842427940962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3628075</v>
      </c>
      <c r="M22" s="42">
        <f t="shared" ca="1" si="18"/>
        <v>2924739</v>
      </c>
      <c r="N22" s="39">
        <f t="shared" ca="1" si="18"/>
        <v>1804566.27</v>
      </c>
      <c r="O22" s="39">
        <f t="shared" ca="1" si="17"/>
        <v>49.738946135347256</v>
      </c>
      <c r="P22" s="39">
        <f t="shared" ca="1" si="13"/>
        <v>61.700078878833288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1754075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7290600</v>
      </c>
      <c r="M26" s="50">
        <f t="shared" ca="1" si="22"/>
        <v>7290600</v>
      </c>
      <c r="N26" s="50">
        <f t="shared" ca="1" si="22"/>
        <v>490600</v>
      </c>
      <c r="O26" s="50">
        <f t="shared" ca="1" si="17"/>
        <v>6.729212959152882</v>
      </c>
      <c r="P26" s="50">
        <f t="shared" ca="1" si="13"/>
        <v>6.729212959152882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2774994</v>
      </c>
      <c r="M28" s="23">
        <f t="shared" si="23"/>
        <v>0</v>
      </c>
      <c r="N28" s="23">
        <f t="shared" ca="1" si="23"/>
        <v>689847</v>
      </c>
      <c r="O28" s="22">
        <f t="shared" ref="O28:O30" ca="1" si="24">IF(L28&gt;0,N28*100/L28,0)</f>
        <v>24.859405101416435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2774994</v>
      </c>
      <c r="M30" s="30">
        <f t="shared" si="27"/>
        <v>0</v>
      </c>
      <c r="N30" s="30">
        <f t="shared" ca="1" si="27"/>
        <v>689847</v>
      </c>
      <c r="O30" s="29">
        <f t="shared" ca="1" si="24"/>
        <v>24.859405101416435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2774994</v>
      </c>
      <c r="M32" s="39">
        <f t="shared" si="30"/>
        <v>0</v>
      </c>
      <c r="N32" s="39">
        <f t="shared" ca="1" si="30"/>
        <v>689847</v>
      </c>
      <c r="O32" s="39">
        <f t="shared" ca="1" si="29"/>
        <v>24.859405101416435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2774994</v>
      </c>
      <c r="M34" s="39">
        <f t="shared" si="32"/>
        <v>0</v>
      </c>
      <c r="N34" s="39">
        <f t="shared" ca="1" si="32"/>
        <v>689847</v>
      </c>
      <c r="O34" s="39">
        <f t="shared" ca="1" si="29"/>
        <v>24.859405101416435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10918675</v>
      </c>
      <c r="M37" s="55">
        <f t="shared" ca="1" si="33"/>
        <v>10215339</v>
      </c>
      <c r="N37" s="55">
        <f t="shared" ca="1" si="33"/>
        <v>2295166.27</v>
      </c>
      <c r="O37" s="56">
        <f t="shared" ca="1" si="29"/>
        <v>21.020556706743264</v>
      </c>
      <c r="P37" s="56">
        <f t="shared" ca="1" si="25"/>
        <v>22.467842427940962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7540500</v>
      </c>
      <c r="M41" s="79">
        <f t="shared" ca="1" si="34"/>
        <v>7355400</v>
      </c>
      <c r="N41" s="79">
        <f t="shared" ca="1" si="34"/>
        <v>306507.75</v>
      </c>
      <c r="O41" s="78">
        <f t="shared" ref="O41:O43" ca="1" si="35">IF(L41&gt;0,N41*100/L41,0)</f>
        <v>4.0648199721503877</v>
      </c>
      <c r="P41" s="78">
        <f t="shared" ref="P41:P43" ca="1" si="36">IF(M41&gt;0,N41*100/M41,0)</f>
        <v>4.1671119177746965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7540500</v>
      </c>
      <c r="M43" s="79">
        <f t="shared" ca="1" si="38"/>
        <v>7355400</v>
      </c>
      <c r="N43" s="79">
        <f t="shared" ca="1" si="38"/>
        <v>306507.75</v>
      </c>
      <c r="O43" s="78">
        <f t="shared" ca="1" si="35"/>
        <v>4.0648199721503877</v>
      </c>
      <c r="P43" s="78">
        <f t="shared" ca="1" si="36"/>
        <v>4.1671119177746965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IFERROR(__xludf.DUMMYFUNCTION("IMPORTRANGE(""https://docs.google.com/spreadsheets/d/1Yj_ptqi66GCucihVvJfMjLAmec39IyEx_6qawtMGysU/edit?usp=sharing"",""สบก!R25"")"),306507.75)</f>
        <v>306507.75</v>
      </c>
      <c r="O45" s="39">
        <f ca="1">IF(L45&gt;0,N45*100/L45,0)</f>
        <v>41.39199864956111</v>
      </c>
      <c r="P45" s="39">
        <f ca="1">IF(M45&gt;0,N45*100/M45,0)</f>
        <v>55.186847317248827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IFERROR(__xludf.DUMMYFUNCTION("IMPORTRANGE(""https://docs.google.com/spreadsheets/d/1Yj_ptqi66GCucihVvJfMjLAmec39IyEx_6qawtMGysU/edit?usp=sharing"",""สบก!O25"")"),6800000)</f>
        <v>6800000</v>
      </c>
      <c r="M49" s="50">
        <f ca="1">L49</f>
        <v>6800000</v>
      </c>
      <c r="N49" s="50">
        <f ca="1">IFERROR(__xludf.DUMMYFUNCTION("IMPORTRANGE(""https://docs.google.com/spreadsheets/d/1Yj_ptqi66GCucihVvJfMjLAmec39IyEx_6qawtMGysU/edit?usp=sharing"",""สบก!S25"")"),0)</f>
        <v>0</v>
      </c>
      <c r="O49" s="50">
        <f ca="1">IF(L49&gt;0,N49*100/L49,0)</f>
        <v>0</v>
      </c>
      <c r="P49" s="50">
        <f ca="1">IF(M49&gt;0,N49*100/M49,0)</f>
        <v>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344238</v>
      </c>
      <c r="O53" s="120">
        <f t="shared" ref="O53:O55" ca="1" si="40">IF(L53&gt;0,N53*100/L53,0)</f>
        <v>86.0595</v>
      </c>
      <c r="P53" s="120">
        <f t="shared" ref="P53:P55" ca="1" si="41">IF(M53&gt;0,N53*100/M53,0)</f>
        <v>84.550485215123089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344238</v>
      </c>
      <c r="O55" s="120">
        <f t="shared" ca="1" si="40"/>
        <v>86.0595</v>
      </c>
      <c r="P55" s="120">
        <f t="shared" ca="1" si="41"/>
        <v>84.550485215123089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IFERROR(__xludf.DUMMYFUNCTION("IMPORTRANGE(""https://docs.google.com/spreadsheets/d/1Yj_ptqi66GCucihVvJfMjLAmec39IyEx_6qawtMGysU/edit?usp=sharing"",""สบก!AA25"")"),344238)</f>
        <v>344238</v>
      </c>
      <c r="O57" s="39">
        <f ca="1">IF(L57&gt;0,N57*100/L57,0)</f>
        <v>86.0595</v>
      </c>
      <c r="P57" s="39">
        <f ca="1">IF(M57&gt;0,N57*100/M57,0)</f>
        <v>84.550485215123089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864820</v>
      </c>
      <c r="N66" s="152">
        <f t="shared" ca="1" si="45"/>
        <v>621816</v>
      </c>
      <c r="O66" s="151">
        <f t="shared" ref="O66:O68" ca="1" si="46">IF(L66&gt;0,N66*100/L66,0)</f>
        <v>66.348271446862995</v>
      </c>
      <c r="P66" s="151">
        <f t="shared" ref="P66:P68" ca="1" si="47">IF(M66&gt;0,N66*100/M66,0)</f>
        <v>71.90120487500289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864820</v>
      </c>
      <c r="N68" s="88">
        <f t="shared" ca="1" si="49"/>
        <v>621816</v>
      </c>
      <c r="O68" s="156">
        <f t="shared" ca="1" si="46"/>
        <v>66.348271446862995</v>
      </c>
      <c r="P68" s="156">
        <f t="shared" ca="1" si="47"/>
        <v>71.90120487500289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IFERROR(__xludf.DUMMYFUNCTION("IMPORTRANGE(""https://docs.google.com/spreadsheets/d/1Yj_ptqi66GCucihVvJfMjLAmec39IyEx_6qawtMGysU/edit?usp=sharing"",""สบก!AI25"")"),481220)</f>
        <v>481220</v>
      </c>
      <c r="N70" s="168">
        <f ca="1">IFERROR(__xludf.DUMMYFUNCTION("IMPORTRANGE(""https://docs.google.com/spreadsheets/d/1Yj_ptqi66GCucihVvJfMjLAmec39IyEx_6qawtMGysU/edit?usp=sharing"",""สบก!AJ25"")"),238216)</f>
        <v>238216</v>
      </c>
      <c r="O70" s="168">
        <f ca="1">IF(L70&gt;0,N70*100/L70,0)</f>
        <v>43.03034682080925</v>
      </c>
      <c r="P70" s="168">
        <f ca="1">IF(M70&gt;0,N70*100/M70,0)</f>
        <v>49.502514442458754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IFERROR(__xludf.DUMMYFUNCTION("IMPORTRANGE(""https://docs.google.com/spreadsheets/d/11923uPwbBZFjjGgGUA6NLw09EwE0CqkOc4q9oUmW1yo/edit?usp=sharing"",""น่าน!I28"")"),0)</f>
        <v>0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127817</v>
      </c>
      <c r="O94" s="151">
        <f t="shared" ref="O94:O96" ca="1" si="53">IF(L94&gt;0,N94*100/L94,0)</f>
        <v>59.699673049976646</v>
      </c>
      <c r="P94" s="151">
        <f t="shared" ref="P94:P96" ca="1" si="54">IF(M94&gt;0,N94*100/M94,0)</f>
        <v>59.699673049976646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214100</v>
      </c>
      <c r="N96" s="88">
        <f t="shared" ca="1" si="56"/>
        <v>127817</v>
      </c>
      <c r="O96" s="156">
        <f t="shared" ca="1" si="53"/>
        <v>59.699673049976646</v>
      </c>
      <c r="P96" s="156">
        <f t="shared" ca="1" si="54"/>
        <v>59.699673049976646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IFERROR(__xludf.DUMMYFUNCTION("IMPORTRANGE(""https://docs.google.com/spreadsheets/d/1Yj_ptqi66GCucihVvJfMjLAmec39IyEx_6qawtMGysU/edit?usp=sharing"",""สบก!AR25"")"),122100)</f>
        <v>122100</v>
      </c>
      <c r="N98" s="168">
        <f ca="1">IFERROR(__xludf.DUMMYFUNCTION("IMPORTRANGE(""https://docs.google.com/spreadsheets/d/1Yj_ptqi66GCucihVvJfMjLAmec39IyEx_6qawtMGysU/edit?usp=sharing"",""สบก!AS25"")"),35817)</f>
        <v>35817</v>
      </c>
      <c r="O98" s="168">
        <f ca="1">IF(L98&gt;0,N98*100/L98,0)</f>
        <v>29.334152334152336</v>
      </c>
      <c r="P98" s="168">
        <f ca="1">IF(M98&gt;0,N98*100/M98,0)</f>
        <v>29.334152334152336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IFERROR(__xludf.DUMMYFUNCTION("IMPORTRANGE(""https://docs.google.com/spreadsheets/d/11923uPwbBZFjjGgGUA6NLw09EwE0CqkOc4q9oUmW1yo/edit?usp=sharing"",""น่าน!J50"")"),0)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IFERROR(__xludf.DUMMYFUNCTION("IMPORTRANGE(""https://docs.google.com/spreadsheets/d/11923uPwbBZFjjGgGUA6NLw09EwE0CqkOc4q9oUmW1yo/edit?usp=sharing"",""น่าน!J65"")"),0)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IFERROR(__xludf.DUMMYFUNCTION("IMPORTRANGE(""https://docs.google.com/spreadsheets/d/11923uPwbBZFjjGgGUA6NLw09EwE0CqkOc4q9oUmW1yo/edit?usp=sharing"",""น่าน!I68"")"),90)</f>
        <v>90</v>
      </c>
      <c r="J138" s="266">
        <f ca="1">IFERROR(__xludf.DUMMYFUNCTION("IMPORTRANGE(""https://docs.google.com/spreadsheets/d/11923uPwbBZFjjGgGUA6NLw09EwE0CqkOc4q9oUmW1yo/edit?usp=sharing"",""น่าน!J68"")"),90)</f>
        <v>90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664325</v>
      </c>
      <c r="N140" s="152">
        <f t="shared" ca="1" si="64"/>
        <v>403461.52</v>
      </c>
      <c r="O140" s="151">
        <f t="shared" ref="O140:O142" ca="1" si="65">IF(L140&gt;0,N140*100/L140,0)</f>
        <v>49.49233562315996</v>
      </c>
      <c r="P140" s="151">
        <f t="shared" ref="P140:P142" ca="1" si="66">IF(M140&gt;0,N140*100/M140,0)</f>
        <v>60.732551085688478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664325</v>
      </c>
      <c r="N142" s="88">
        <f t="shared" ca="1" si="68"/>
        <v>403461.52</v>
      </c>
      <c r="O142" s="156">
        <f t="shared" ca="1" si="65"/>
        <v>49.49233562315996</v>
      </c>
      <c r="P142" s="156">
        <f t="shared" ca="1" si="66"/>
        <v>60.732551085688478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IFERROR(__xludf.DUMMYFUNCTION("IMPORTRANGE(""https://docs.google.com/spreadsheets/d/1Yj_ptqi66GCucihVvJfMjLAmec39IyEx_6qawtMGysU/edit?usp=sharing"",""สบก!BJ25"")"),664325)</f>
        <v>664325</v>
      </c>
      <c r="N144" s="168">
        <f ca="1">IFERROR(__xludf.DUMMYFUNCTION("IMPORTRANGE(""https://docs.google.com/spreadsheets/d/1Yj_ptqi66GCucihVvJfMjLAmec39IyEx_6qawtMGysU/edit?usp=sharing"",""สบก!BK25"")"),403461.52)</f>
        <v>403461.52</v>
      </c>
      <c r="O144" s="168">
        <f ca="1">IF(L144&gt;0,N144*100/L144,0)</f>
        <v>49.49233562315996</v>
      </c>
      <c r="P144" s="168">
        <f ca="1">IF(M144&gt;0,N144*100/M144,0)</f>
        <v>60.732551085688478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IFERROR(__xludf.DUMMYFUNCTION("IMPORTRANGE(""https://docs.google.com/spreadsheets/d/11923uPwbBZFjjGgGUA6NLw09EwE0CqkOc4q9oUmW1yo/edit?usp=sharing"",""น่าน!I74"")"),4)</f>
        <v>4</v>
      </c>
      <c r="J149" s="274">
        <f ca="1">IFERROR(__xludf.DUMMYFUNCTION("IMPORTRANGE(""https://docs.google.com/spreadsheets/d/11923uPwbBZFjjGgGUA6NLw09EwE0CqkOc4q9oUmW1yo/edit?usp=sharing"",""น่าน!J74"")"),2)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IFERROR(__xludf.DUMMYFUNCTION("IMPORTRANGE(""https://docs.google.com/spreadsheets/d/11923uPwbBZFjjGgGUA6NLw09EwE0CqkOc4q9oUmW1yo/edit?usp=sharing"",""น่าน!I89"")"),4)</f>
        <v>4</v>
      </c>
      <c r="J164" s="283">
        <f ca="1">IFERROR(__xludf.DUMMYFUNCTION("IMPORTRANGE(""https://docs.google.com/spreadsheets/d/11923uPwbBZFjjGgGUA6NLw09EwE0CqkOc4q9oUmW1yo/edit?usp=sharing"",""น่าน!J89"")"),4)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IFERROR(__xludf.DUMMYFUNCTION("IMPORTRANGE(""https://docs.google.com/spreadsheets/d/11923uPwbBZFjjGgGUA6NLw09EwE0CqkOc4q9oUmW1yo/edit?usp=sharing"",""น่าน!I101"")"),0)</f>
        <v>0</v>
      </c>
      <c r="J176" s="283">
        <f ca="1">IFERROR(__xludf.DUMMYFUNCTION("IMPORTRANGE(""https://docs.google.com/spreadsheets/d/11923uPwbBZFjjGgGUA6NLw09EwE0CqkOc4q9oUmW1yo/edit?usp=sharing"",""น่าน!J101"")"),0)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IFERROR(__xludf.DUMMYFUNCTION("IMPORTRANGE(""https://docs.google.com/spreadsheets/d/11923uPwbBZFjjGgGUA6NLw09EwE0CqkOc4q9oUmW1yo/edit?usp=sharing"",""น่าน!J113"")"),0)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IFERROR(__xludf.DUMMYFUNCTION("IMPORTRANGE(""https://docs.google.com/spreadsheets/d/11923uPwbBZFjjGgGUA6NLw09EwE0CqkOc4q9oUmW1yo/edit?usp=sharing"",""น่าน!I114"")"),50000)</f>
        <v>50000</v>
      </c>
      <c r="J189" s="283">
        <f ca="1">IFERROR(__xludf.DUMMYFUNCTION("IMPORTRANGE(""https://docs.google.com/spreadsheets/d/11923uPwbBZFjjGgGUA6NLw09EwE0CqkOc4q9oUmW1yo/edit?usp=sharing"",""น่าน!J114"")"),0)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IFERROR(__xludf.DUMMYFUNCTION("IMPORTRANGE(""https://docs.google.com/spreadsheets/d/11923uPwbBZFjjGgGUA6NLw09EwE0CqkOc4q9oUmW1yo/edit?usp=sharing"",""น่าน!J128"")"),0)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IFERROR(__xludf.DUMMYFUNCTION("IMPORTRANGE(""https://docs.google.com/spreadsheets/d/11923uPwbBZFjjGgGUA6NLw09EwE0CqkOc4q9oUmW1yo/edit?usp=sharing"",""น่าน!I129"")"),90)</f>
        <v>90</v>
      </c>
      <c r="J204" s="283">
        <f ca="1">IFERROR(__xludf.DUMMYFUNCTION("IMPORTRANGE(""https://docs.google.com/spreadsheets/d/11923uPwbBZFjjGgGUA6NLw09EwE0CqkOc4q9oUmW1yo/edit?usp=sharing"",""น่าน!J129"")"),90)</f>
        <v>90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IFERROR(__xludf.DUMMYFUNCTION("IMPORTRANGE(""https://docs.google.com/spreadsheets/d/11923uPwbBZFjjGgGUA6NLw09EwE0CqkOc4q9oUmW1yo/edit?usp=sharing"",""น่าน!J143"")"),0)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IFERROR(__xludf.DUMMYFUNCTION("IMPORTRANGE(""https://docs.google.com/spreadsheets/d/11923uPwbBZFjjGgGUA6NLw09EwE0CqkOc4q9oUmW1yo/edit?usp=sharing"",""น่าน!I144"")"),15)</f>
        <v>15</v>
      </c>
      <c r="J219" s="266">
        <f ca="1">IFERROR(__xludf.DUMMYFUNCTION("IMPORTRANGE(""https://docs.google.com/spreadsheets/d/11923uPwbBZFjjGgGUA6NLw09EwE0CqkOc4q9oUmW1yo/edit?usp=sharing"",""น่าน!J144"")"),15)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19556</v>
      </c>
      <c r="O220" s="151">
        <f t="shared" ref="O220:O222" ca="1" si="73">IF(L220&gt;0,N220*100/L220,0)</f>
        <v>92.572781065088762</v>
      </c>
      <c r="P220" s="151">
        <f t="shared" ref="P220:P222" ca="1" si="74">IF(M220&gt;0,N220*100/M220,0)</f>
        <v>92.572781065088762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19556</v>
      </c>
      <c r="O222" s="156">
        <f t="shared" ca="1" si="73"/>
        <v>92.572781065088762</v>
      </c>
      <c r="P222" s="156">
        <f t="shared" ca="1" si="74"/>
        <v>92.572781065088762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IFERROR(__xludf.DUMMYFUNCTION("IMPORTRANGE(""https://docs.google.com/spreadsheets/d/1Yj_ptqi66GCucihVvJfMjLAmec39IyEx_6qawtMGysU/edit?usp=sharing"",""สบก!BT25"")"),19556)</f>
        <v>19556</v>
      </c>
      <c r="O224" s="168">
        <f ca="1">IF(L224&gt;0,N224*100/L224,0)</f>
        <v>92.572781065088762</v>
      </c>
      <c r="P224" s="168">
        <f ca="1">IF(M224&gt;0,N224*100/M224,0)</f>
        <v>92.572781065088762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IFERROR(__xludf.DUMMYFUNCTION("IMPORTRANGE(""https://docs.google.com/spreadsheets/d/11923uPwbBZFjjGgGUA6NLw09EwE0CqkOc4q9oUmW1yo/edit?usp=sharing"",""น่าน!I149"")"),15)</f>
        <v>15</v>
      </c>
      <c r="J229" s="266">
        <f ca="1">IFERROR(__xludf.DUMMYFUNCTION("IMPORTRANGE(""https://docs.google.com/spreadsheets/d/11923uPwbBZFjjGgGUA6NLw09EwE0CqkOc4q9oUmW1yo/edit?usp=sharing"",""น่าน!J149"")"),15)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IFERROR(__xludf.DUMMYFUNCTION("IMPORTRANGE(""https://docs.google.com/spreadsheets/d/11923uPwbBZFjjGgGUA6NLw09EwE0CqkOc4q9oUmW1yo/edit?usp=sharing"",""น่าน!I158"")"),0)</f>
        <v>0</v>
      </c>
      <c r="J238" s="266">
        <f ca="1">IFERROR(__xludf.DUMMYFUNCTION("IMPORTRANGE(""https://docs.google.com/spreadsheets/d/11923uPwbBZFjjGgGUA6NLw09EwE0CqkOc4q9oUmW1yo/edit?usp=sharing"",""น่าน!J158"")"),0)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IFERROR(__xludf.DUMMYFUNCTION("IMPORTRANGE(""https://docs.google.com/spreadsheets/d/11923uPwbBZFjjGgGUA6NLw09EwE0CqkOc4q9oUmW1yo/edit?usp=sharing"",""น่าน!J166"")"),0)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IFERROR(__xludf.DUMMYFUNCTION("IMPORTRANGE(""https://docs.google.com/spreadsheets/d/11923uPwbBZFjjGgGUA6NLw09EwE0CqkOc4q9oUmW1yo/edit?usp=sharing"",""น่าน!I169"")"),0)</f>
        <v>0</v>
      </c>
      <c r="J249" s="315">
        <f ca="1">IFERROR(__xludf.DUMMYFUNCTION("IMPORTRANGE(""https://docs.google.com/spreadsheets/d/11923uPwbBZFjjGgGUA6NLw09EwE0CqkOc4q9oUmW1yo/edit?usp=sharing"",""น่าน!J169"")"),0)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IFERROR(__xludf.DUMMYFUNCTION("IMPORTRANGE(""https://docs.google.com/spreadsheets/d/11923uPwbBZFjjGgGUA6NLw09EwE0CqkOc4q9oUmW1yo/edit?usp=sharing"",""น่าน!J184"")"),0)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IFERROR(__xludf.DUMMYFUNCTION("IMPORTRANGE(""https://docs.google.com/spreadsheets/d/11923uPwbBZFjjGgGUA6NLw09EwE0CqkOc4q9oUmW1yo/edit?usp=sharing"",""น่าน!I185"")"),15)</f>
        <v>15</v>
      </c>
      <c r="J270" s="315">
        <f ca="1">IFERROR(__xludf.DUMMYFUNCTION("IMPORTRANGE(""https://docs.google.com/spreadsheets/d/11923uPwbBZFjjGgGUA6NLw09EwE0CqkOc4q9oUmW1yo/edit?usp=sharing"",""น่าน!J185"")"),15)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IFERROR(__xludf.DUMMYFUNCTION("IMPORTRANGE(""https://docs.google.com/spreadsheets/d/11923uPwbBZFjjGgGUA6NLw09EwE0CqkOc4q9oUmW1yo/edit?usp=sharing"",""น่าน!I199"")"),0)</f>
        <v>0</v>
      </c>
      <c r="J289" s="315">
        <f ca="1">IFERROR(__xludf.DUMMYFUNCTION("IMPORTRANGE(""https://docs.google.com/spreadsheets/d/11923uPwbBZFjjGgGUA6NLw09EwE0CqkOc4q9oUmW1yo/edit?usp=sharing"",""น่าน!J199"")"),0)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IFERROR(__xludf.DUMMYFUNCTION("IMPORTRANGE(""https://docs.google.com/spreadsheets/d/11923uPwbBZFjjGgGUA6NLw09EwE0CqkOc4q9oUmW1yo/edit?usp=sharing"",""น่าน!J213"")"),0)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IFERROR(__xludf.DUMMYFUNCTION("IMPORTRANGE(""https://docs.google.com/spreadsheets/d/11923uPwbBZFjjGgGUA6NLw09EwE0CqkOc4q9oUmW1yo/edit?usp=sharing"",""น่าน!I214"")"),0)</f>
        <v>0</v>
      </c>
      <c r="J309" s="332">
        <f ca="1">IFERROR(__xludf.DUMMYFUNCTION("IMPORTRANGE(""https://docs.google.com/spreadsheets/d/11923uPwbBZFjjGgGUA6NLw09EwE0CqkOc4q9oUmW1yo/edit?usp=sharing"",""น่าน!J214"")"),0)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IFERROR(__xludf.DUMMYFUNCTION("IMPORTRANGE(""https://docs.google.com/spreadsheets/d/11923uPwbBZFjjGgGUA6NLw09EwE0CqkOc4q9oUmW1yo/edit?usp=sharing"",""น่าน!J226"")"),0)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IFERROR(__xludf.DUMMYFUNCTION("IMPORTRANGE(""https://docs.google.com/spreadsheets/d/11923uPwbBZFjjGgGUA6NLw09EwE0CqkOc4q9oUmW1yo/edit?usp=sharing"",""น่าน!I228"")"),480)</f>
        <v>480</v>
      </c>
      <c r="J328" s="338">
        <f ca="1">IFERROR(__xludf.DUMMYFUNCTION("IMPORTRANGE(""https://docs.google.com/spreadsheets/d/11923uPwbBZFjjGgGUA6NLw09EwE0CqkOc4q9oUmW1yo/edit?usp=sharing"",""น่าน!J228"")"),205)</f>
        <v>205</v>
      </c>
      <c r="K328" s="316">
        <f ca="1">IF(I328&gt;0,J328*100/I328,0)</f>
        <v>42.708333333333336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935350</v>
      </c>
      <c r="M329" s="152">
        <f t="shared" ca="1" si="98"/>
        <v>656180</v>
      </c>
      <c r="N329" s="152">
        <f t="shared" ca="1" si="98"/>
        <v>439520</v>
      </c>
      <c r="O329" s="151">
        <f t="shared" ref="O329:O331" ca="1" si="99">IF(L329&gt;0,N329*100/L329,0)</f>
        <v>46.989896830063614</v>
      </c>
      <c r="P329" s="151">
        <f t="shared" ref="P329:P331" ca="1" si="100">IF(M329&gt;0,N329*100/M329,0)</f>
        <v>66.981620896705167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935350</v>
      </c>
      <c r="M331" s="88">
        <f t="shared" ca="1" si="102"/>
        <v>656180</v>
      </c>
      <c r="N331" s="88">
        <f t="shared" ca="1" si="102"/>
        <v>439520</v>
      </c>
      <c r="O331" s="156">
        <f t="shared" ca="1" si="99"/>
        <v>46.989896830063614</v>
      </c>
      <c r="P331" s="156">
        <f t="shared" ca="1" si="100"/>
        <v>66.981620896705167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920350</v>
      </c>
      <c r="M333" s="167">
        <f ca="1">IFERROR(__xludf.DUMMYFUNCTION("IMPORTRANGE(""https://docs.google.com/spreadsheets/d/1Yj_ptqi66GCucihVvJfMjLAmec39IyEx_6qawtMGysU/edit?usp=sharing"",""สบก!DL25"")"),641180)</f>
        <v>641180</v>
      </c>
      <c r="N333" s="168">
        <f ca="1">IFERROR(__xludf.DUMMYFUNCTION("IMPORTRANGE(""https://docs.google.com/spreadsheets/d/1Yj_ptqi66GCucihVvJfMjLAmec39IyEx_6qawtMGysU/edit?usp=sharing"",""สบก!DM25"")"),424520)</f>
        <v>424520</v>
      </c>
      <c r="O333" s="168">
        <f ca="1">IF(L333&gt;0,N333*100/L333,0)</f>
        <v>46.125930352583254</v>
      </c>
      <c r="P333" s="168">
        <f ca="1">IF(M333&gt;0,N333*100/M333,0)</f>
        <v>66.209176830219278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IFERROR(__xludf.DUMMYFUNCTION("IMPORTRANGE(""https://docs.google.com/spreadsheets/d/1Yj_ptqi66GCucihVvJfMjLAmec39IyEx_6qawtMGysU/edit?usp=sharing"",""สบก!DI25"")"),502750)</f>
        <v>502750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IFERROR(__xludf.DUMMYFUNCTION("IMPORTRANGE(""https://docs.google.com/spreadsheets/d/11923uPwbBZFjjGgGUA6NLw09EwE0CqkOc4q9oUmW1yo/edit?usp=sharing"",""น่าน!J234"")"),267)</f>
        <v>267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IFERROR(__xludf.DUMMYFUNCTION("IMPORTRANGE(""https://docs.google.com/spreadsheets/d/11923uPwbBZFjjGgGUA6NLw09EwE0CqkOc4q9oUmW1yo/edit?usp=sharing"",""น่าน!J235"")"),886.08)</f>
        <v>886.08</v>
      </c>
      <c r="K340" s="341">
        <f t="shared" ca="1" si="103"/>
        <v>44.304000000000002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IFERROR(__xludf.DUMMYFUNCTION("IMPORTRANGE(""https://docs.google.com/spreadsheets/d/11923uPwbBZFjjGgGUA6NLw09EwE0CqkOc4q9oUmW1yo/edit?usp=sharing"",""น่าน!I236"")"),480)</f>
        <v>480</v>
      </c>
      <c r="J341" s="187">
        <f ca="1">IFERROR(__xludf.DUMMYFUNCTION("IMPORTRANGE(""https://docs.google.com/spreadsheets/d/11923uPwbBZFjjGgGUA6NLw09EwE0CqkOc4q9oUmW1yo/edit?usp=sharing"",""น่าน!J236"")"),314)</f>
        <v>314</v>
      </c>
      <c r="K341" s="341">
        <f t="shared" ca="1" si="103"/>
        <v>65.416666666666671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IFERROR(__xludf.DUMMYFUNCTION("IMPORTRANGE(""https://docs.google.com/spreadsheets/d/11923uPwbBZFjjGgGUA6NLw09EwE0CqkOc4q9oUmW1yo/edit?usp=sharing"",""น่าน!J237"")"),1321.69)</f>
        <v>1321.69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IFERROR(__xludf.DUMMYFUNCTION("IMPORTRANGE(""https://docs.google.com/spreadsheets/d/11923uPwbBZFjjGgGUA6NLw09EwE0CqkOc4q9oUmW1yo/edit?usp=sharing"",""น่าน!I238"")"),480)</f>
        <v>480</v>
      </c>
      <c r="J343" s="187">
        <f ca="1">IFERROR(__xludf.DUMMYFUNCTION("IMPORTRANGE(""https://docs.google.com/spreadsheets/d/11923uPwbBZFjjGgGUA6NLw09EwE0CqkOc4q9oUmW1yo/edit?usp=sharing"",""น่าน!J238"")"),2)</f>
        <v>2</v>
      </c>
      <c r="K343" s="341">
        <f t="shared" ca="1" si="103"/>
        <v>0.41666666666666669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IFERROR(__xludf.DUMMYFUNCTION("IMPORTRANGE(""https://docs.google.com/spreadsheets/d/11923uPwbBZFjjGgGUA6NLw09EwE0CqkOc4q9oUmW1yo/edit?usp=sharing"",""น่าน!J239"")"),17.52)</f>
        <v>17.52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IFERROR(__xludf.DUMMYFUNCTION("IMPORTRANGE(""https://docs.google.com/spreadsheets/d/11923uPwbBZFjjGgGUA6NLw09EwE0CqkOc4q9oUmW1yo/edit?usp=sharing"",""น่าน!I240"")"),480)</f>
        <v>480</v>
      </c>
      <c r="J345" s="187">
        <f ca="1">IFERROR(__xludf.DUMMYFUNCTION("IMPORTRANGE(""https://docs.google.com/spreadsheets/d/11923uPwbBZFjjGgGUA6NLw09EwE0CqkOc4q9oUmW1yo/edit?usp=sharing"",""น่าน!J240"")"),205)</f>
        <v>205</v>
      </c>
      <c r="K345" s="341">
        <f t="shared" ca="1" si="103"/>
        <v>42.708333333333336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IFERROR(__xludf.DUMMYFUNCTION("IMPORTRANGE(""https://docs.google.com/spreadsheets/d/11923uPwbBZFjjGgGUA6NLw09EwE0CqkOc4q9oUmW1yo/edit?usp=sharing"",""น่าน!J241"")"),932.119999999999)</f>
        <v>932.11999999999898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IFERROR(__xludf.DUMMYFUNCTION("IMPORTRANGE(""https://docs.google.com/spreadsheets/d/11923uPwbBZFjjGgGUA6NLw09EwE0CqkOc4q9oUmW1yo/edit?usp=sharing"",""น่าน!L242"")"),2774994)</f>
        <v>2774994</v>
      </c>
      <c r="M347" s="357"/>
      <c r="N347" s="357">
        <f ca="1">IFERROR(__xludf.DUMMYFUNCTION("IMPORTRANGE(""https://docs.google.com/spreadsheets/d/11923uPwbBZFjjGgGUA6NLw09EwE0CqkOc4q9oUmW1yo/edit?usp=sharing"",""น่าน!M242"")"),689847)</f>
        <v>689847</v>
      </c>
      <c r="O347" s="357">
        <f ca="1">+IF(L347&gt;0,N347*100/L347,0)</f>
        <v>24.859405101416435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IFERROR(__xludf.DUMMYFUNCTION("IMPORTRANGE(""https://docs.google.com/spreadsheets/d/11923uPwbBZFjjGgGUA6NLw09EwE0CqkOc4q9oUmW1yo/edit?usp=sharing"",""น่าน!M244"")"),117529)</f>
        <v>117529</v>
      </c>
      <c r="O349" s="372">
        <f ca="1">+IF(L349&gt;0,N349*100/L349,0)</f>
        <v>33.908138830385738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IFERROR(__xludf.DUMMYFUNCTION("IMPORTRANGE(""https://docs.google.com/spreadsheets/d/11923uPwbBZFjjGgGUA6NLw09EwE0CqkOc4q9oUmW1yo/edit?usp=sharing"",""น่าน!M247"")"),117529)</f>
        <v>117529</v>
      </c>
      <c r="O352" s="165">
        <f t="shared" ca="1" si="105"/>
        <v>33.908138830385738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IFERROR(__xludf.DUMMYFUNCTION("IMPORTRANGE(""https://docs.google.com/spreadsheets/d/11923uPwbBZFjjGgGUA6NLw09EwE0CqkOc4q9oUmW1yo/edit?usp=sharing"",""น่าน!M249"")"),117529)</f>
        <v>117529</v>
      </c>
      <c r="O354" s="168">
        <f t="shared" ca="1" si="105"/>
        <v>33.908138830385738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IFERROR(__xludf.DUMMYFUNCTION("IMPORTRANGE(""https://docs.google.com/spreadsheets/d/11923uPwbBZFjjGgGUA6NLw09EwE0CqkOc4q9oUmW1yo/edit?usp=sharing"",""น่าน!M250"")"),44120)</f>
        <v>44120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IFERROR(__xludf.DUMMYFUNCTION("IMPORTRANGE(""https://docs.google.com/spreadsheets/d/11923uPwbBZFjjGgGUA6NLw09EwE0CqkOc4q9oUmW1yo/edit?usp=sharing"",""น่าน!M252"")"),70449)</f>
        <v>70449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IFERROR(__xludf.DUMMYFUNCTION("IMPORTRANGE(""https://docs.google.com/spreadsheets/d/11923uPwbBZFjjGgGUA6NLw09EwE0CqkOc4q9oUmW1yo/edit?usp=sharing"",""น่าน!M253"")"),2960)</f>
        <v>2960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IFERROR(__xludf.DUMMYFUNCTION("IMPORTRANGE(""https://docs.google.com/spreadsheets/d/11923uPwbBZFjjGgGUA6NLw09EwE0CqkOc4q9oUmW1yo/edit?usp=sharing"",""น่าน!M275"")"),164088)</f>
        <v>164088</v>
      </c>
      <c r="O380" s="372">
        <f ca="1">+IF(L380&gt;0,N380*100/L380,0)</f>
        <v>15.953797689884494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IFERROR(__xludf.DUMMYFUNCTION("IMPORTRANGE(""https://docs.google.com/spreadsheets/d/11923uPwbBZFjjGgGUA6NLw09EwE0CqkOc4q9oUmW1yo/edit?usp=sharing"",""น่าน!M278"")"),164088)</f>
        <v>164088</v>
      </c>
      <c r="O383" s="165">
        <f t="shared" ca="1" si="109"/>
        <v>15.953797689884494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IFERROR(__xludf.DUMMYFUNCTION("IMPORTRANGE(""https://docs.google.com/spreadsheets/d/11923uPwbBZFjjGgGUA6NLw09EwE0CqkOc4q9oUmW1yo/edit?usp=sharing"",""น่าน!M280"")"),164088)</f>
        <v>164088</v>
      </c>
      <c r="O385" s="168">
        <f t="shared" ca="1" si="109"/>
        <v>15.953797689884494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IFERROR(__xludf.DUMMYFUNCTION("IMPORTRANGE(""https://docs.google.com/spreadsheets/d/11923uPwbBZFjjGgGUA6NLw09EwE0CqkOc4q9oUmW1yo/edit?usp=sharing"",""น่าน!M281"")"),90890)</f>
        <v>90890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IFERROR(__xludf.DUMMYFUNCTION("IMPORTRANGE(""https://docs.google.com/spreadsheets/d/11923uPwbBZFjjGgGUA6NLw09EwE0CqkOc4q9oUmW1yo/edit?usp=sharing"",""น่าน!M283"")"),69558)</f>
        <v>69558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IFERROR(__xludf.DUMMYFUNCTION("IMPORTRANGE(""https://docs.google.com/spreadsheets/d/11923uPwbBZFjjGgGUA6NLw09EwE0CqkOc4q9oUmW1yo/edit?usp=sharing"",""น่าน!M284"")"),3640)</f>
        <v>3640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IFERROR(__xludf.DUMMYFUNCTION("IMPORTRANGE(""https://docs.google.com/spreadsheets/d/11923uPwbBZFjjGgGUA6NLw09EwE0CqkOc4q9oUmW1yo/edit?usp=sharing"",""น่าน!J296"")"),120)</f>
        <v>120</v>
      </c>
      <c r="K401" s="371">
        <f t="shared" ref="K401:K402" ca="1" si="111">IF(I401&gt;0,J401*100/I401,0)</f>
        <v>80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IFERROR(__xludf.DUMMYFUNCTION("IMPORTRANGE(""https://docs.google.com/spreadsheets/d/11923uPwbBZFjjGgGUA6NLw09EwE0CqkOc4q9oUmW1yo/edit?usp=sharing"",""น่าน!M296"")"),96503)</f>
        <v>96503</v>
      </c>
      <c r="O401" s="372">
        <f ca="1">+IF(L401&gt;0,N401*100/L401,0)</f>
        <v>55.846643518518519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IFERROR(__xludf.DUMMYFUNCTION("IMPORTRANGE(""https://docs.google.com/spreadsheets/d/11923uPwbBZFjjGgGUA6NLw09EwE0CqkOc4q9oUmW1yo/edit?usp=sharing"",""น่าน!J297"")"),20)</f>
        <v>20</v>
      </c>
      <c r="K402" s="371">
        <f t="shared" ca="1" si="111"/>
        <v>40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IFERROR(__xludf.DUMMYFUNCTION("IMPORTRANGE(""https://docs.google.com/spreadsheets/d/11923uPwbBZFjjGgGUA6NLw09EwE0CqkOc4q9oUmW1yo/edit?usp=sharing"",""น่าน!M299"")"),96503)</f>
        <v>96503</v>
      </c>
      <c r="O404" s="168">
        <f t="shared" ca="1" si="112"/>
        <v>55.846643518518519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IFERROR(__xludf.DUMMYFUNCTION("IMPORTRANGE(""https://docs.google.com/spreadsheets/d/11923uPwbBZFjjGgGUA6NLw09EwE0CqkOc4q9oUmW1yo/edit?usp=sharing"",""น่าน!M301"")"),96503)</f>
        <v>96503</v>
      </c>
      <c r="O406" s="168">
        <f t="shared" ca="1" si="112"/>
        <v>55.846643518518519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IFERROR(__xludf.DUMMYFUNCTION("IMPORTRANGE(""https://docs.google.com/spreadsheets/d/11923uPwbBZFjjGgGUA6NLw09EwE0CqkOc4q9oUmW1yo/edit?usp=sharing"",""น่าน!M305"")"),2560)</f>
        <v>2560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IFERROR(__xludf.DUMMYFUNCTION("IMPORTRANGE(""https://docs.google.com/spreadsheets/d/11923uPwbBZFjjGgGUA6NLw09EwE0CqkOc4q9oUmW1yo/edit?usp=sharing"",""น่าน!J311"")"),20)</f>
        <v>20</v>
      </c>
      <c r="K416" s="201">
        <f t="shared" ref="K416:K432" ca="1" si="113">IF(I416&gt;0,J416*100/I416,0)</f>
        <v>40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IFERROR(__xludf.DUMMYFUNCTION("IMPORTRANGE(""https://docs.google.com/spreadsheets/d/11923uPwbBZFjjGgGUA6NLw09EwE0CqkOc4q9oUmW1yo/edit?usp=sharing"",""น่าน!J317"")"),60)</f>
        <v>60</v>
      </c>
      <c r="K422" s="201">
        <f t="shared" ca="1" si="113"/>
        <v>66.666666666666671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IFERROR(__xludf.DUMMYFUNCTION("IMPORTRANGE(""https://docs.google.com/spreadsheets/d/11923uPwbBZFjjGgGUA6NLw09EwE0CqkOc4q9oUmW1yo/edit?usp=sharing"",""น่าน!M330"")"),67905)</f>
        <v>67905</v>
      </c>
      <c r="O435" s="411">
        <f t="shared" ref="O435:O439" ca="1" si="114">+IF(L435&gt;0,N435*100/L435,0)</f>
        <v>52.721273291925463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IFERROR(__xludf.DUMMYFUNCTION("IMPORTRANGE(""https://docs.google.com/spreadsheets/d/11923uPwbBZFjjGgGUA6NLw09EwE0CqkOc4q9oUmW1yo/edit?usp=sharing"",""น่าน!M332"")"),67905)</f>
        <v>67905</v>
      </c>
      <c r="O437" s="168">
        <f t="shared" ca="1" si="114"/>
        <v>52.721273291925463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IFERROR(__xludf.DUMMYFUNCTION("IMPORTRANGE(""https://docs.google.com/spreadsheets/d/11923uPwbBZFjjGgGUA6NLw09EwE0CqkOc4q9oUmW1yo/edit?usp=sharing"",""น่าน!M334"")"),67905)</f>
        <v>67905</v>
      </c>
      <c r="O439" s="168">
        <f t="shared" ca="1" si="114"/>
        <v>52.721273291925463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IFERROR(__xludf.DUMMYFUNCTION("IMPORTRANGE(""https://docs.google.com/spreadsheets/d/11923uPwbBZFjjGgGUA6NLw09EwE0CqkOc4q9oUmW1yo/edit?usp=sharing"",""น่าน!M335"")"),60025)</f>
        <v>60025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IFERROR(__xludf.DUMMYFUNCTION("IMPORTRANGE(""https://docs.google.com/spreadsheets/d/11923uPwbBZFjjGgGUA6NLw09EwE0CqkOc4q9oUmW1yo/edit?usp=sharing"",""น่าน!M338"")"),7880)</f>
        <v>7880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IFERROR(__xludf.DUMMYFUNCTION("IMPORTRANGE(""https://docs.google.com/spreadsheets/d/11923uPwbBZFjjGgGUA6NLw09EwE0CqkOc4q9oUmW1yo/edit?usp=sharing"",""น่าน!J350"")"),56595.72)</f>
        <v>56595.72</v>
      </c>
      <c r="K455" s="371">
        <f ca="1">IF(I455&gt;0,J455*100/I455,0)</f>
        <v>100.05077165131614</v>
      </c>
      <c r="L455" s="372">
        <f ca="1">IFERROR(__xludf.DUMMYFUNCTION("IMPORTRANGE(""https://docs.google.com/spreadsheets/d/11923uPwbBZFjjGgGUA6NLw09EwE0CqkOc4q9oUmW1yo/edit?usp=sharing"",""น่าน!L350"")"),611754)</f>
        <v>611754</v>
      </c>
      <c r="M455" s="372"/>
      <c r="N455" s="372">
        <f ca="1">IFERROR(__xludf.DUMMYFUNCTION("IMPORTRANGE(""https://docs.google.com/spreadsheets/d/11923uPwbBZFjjGgGUA6NLw09EwE0CqkOc4q9oUmW1yo/edit?usp=sharing"",""น่าน!M350"")"),106786)</f>
        <v>106786</v>
      </c>
      <c r="O455" s="372">
        <f t="shared" ref="O455:O459" ca="1" si="116">+IF(L455&gt;0,N455*100/L455,0)</f>
        <v>17.455709321066966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IFERROR(__xludf.DUMMYFUNCTION("IMPORTRANGE(""https://docs.google.com/spreadsheets/d/11923uPwbBZFjjGgGUA6NLw09EwE0CqkOc4q9oUmW1yo/edit?usp=sharing"",""น่าน!L352"")"),611754)</f>
        <v>611754</v>
      </c>
      <c r="M457" s="165"/>
      <c r="N457" s="168">
        <f ca="1">IFERROR(__xludf.DUMMYFUNCTION("IMPORTRANGE(""https://docs.google.com/spreadsheets/d/11923uPwbBZFjjGgGUA6NLw09EwE0CqkOc4q9oUmW1yo/edit?usp=sharing"",""น่าน!M352"")"),106786)</f>
        <v>106786</v>
      </c>
      <c r="O457" s="168">
        <f t="shared" ca="1" si="116"/>
        <v>17.455709321066966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IFERROR(__xludf.DUMMYFUNCTION("IMPORTRANGE(""https://docs.google.com/spreadsheets/d/11923uPwbBZFjjGgGUA6NLw09EwE0CqkOc4q9oUmW1yo/edit?usp=sharing"",""น่าน!L354"")"),611754)</f>
        <v>611754</v>
      </c>
      <c r="M459" s="168"/>
      <c r="N459" s="168">
        <f ca="1">IFERROR(__xludf.DUMMYFUNCTION("IMPORTRANGE(""https://docs.google.com/spreadsheets/d/11923uPwbBZFjjGgGUA6NLw09EwE0CqkOc4q9oUmW1yo/edit?usp=sharing"",""น่าน!M354"")"),106786)</f>
        <v>106786</v>
      </c>
      <c r="O459" s="168">
        <f t="shared" ca="1" si="116"/>
        <v>17.455709321066966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IFERROR(__xludf.DUMMYFUNCTION("IMPORTRANGE(""https://docs.google.com/spreadsheets/d/11923uPwbBZFjjGgGUA6NLw09EwE0CqkOc4q9oUmW1yo/edit?usp=sharing"",""น่าน!M357"")"),53516)</f>
        <v>53516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IFERROR(__xludf.DUMMYFUNCTION("IMPORTRANGE(""https://docs.google.com/spreadsheets/d/11923uPwbBZFjjGgGUA6NLw09EwE0CqkOc4q9oUmW1yo/edit?usp=sharing"",""น่าน!M358"")"),53270)</f>
        <v>53270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IFERROR(__xludf.DUMMYFUNCTION("IMPORTRANGE(""https://docs.google.com/spreadsheets/d/11923uPwbBZFjjGgGUA6NLw09EwE0CqkOc4q9oUmW1yo/edit?usp=sharing"",""น่าน!I359"")"),56567)</f>
        <v>56567</v>
      </c>
      <c r="J464" s="266">
        <f ca="1">IFERROR(__xludf.DUMMYFUNCTION("IMPORTRANGE(""https://docs.google.com/spreadsheets/d/11923uPwbBZFjjGgGUA6NLw09EwE0CqkOc4q9oUmW1yo/edit?usp=sharing"",""น่าน!J359"")"),56595.72)</f>
        <v>56595.72</v>
      </c>
      <c r="K464" s="267">
        <f t="shared" ref="K464:K515" ca="1" si="117">IF(I464&gt;0,J464*100/I464,0)</f>
        <v>100.05077165131614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IFERROR(__xludf.DUMMYFUNCTION("IMPORTRANGE(""https://docs.google.com/spreadsheets/d/11923uPwbBZFjjGgGUA6NLw09EwE0CqkOc4q9oUmW1yo/edit?usp=sharing"",""น่าน!J362"")"),52724)</f>
        <v>52724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IFERROR(__xludf.DUMMYFUNCTION("IMPORTRANGE(""https://docs.google.com/spreadsheets/d/11923uPwbBZFjjGgGUA6NLw09EwE0CqkOc4q9oUmW1yo/edit?usp=sharing"",""น่าน!J363"")"),8617)</f>
        <v>8617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IFERROR(__xludf.DUMMYFUNCTION("IMPORTRANGE(""https://docs.google.com/spreadsheets/d/11923uPwbBZFjjGgGUA6NLw09EwE0CqkOc4q9oUmW1yo/edit?usp=sharing"",""น่าน!J366"")"),599)</f>
        <v>599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IFERROR(__xludf.DUMMYFUNCTION("IMPORTRANGE(""https://docs.google.com/spreadsheets/d/11923uPwbBZFjjGgGUA6NLw09EwE0CqkOc4q9oUmW1yo/edit?usp=sharing"",""น่าน!J367"")"),115)</f>
        <v>115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IFERROR(__xludf.DUMMYFUNCTION("IMPORTRANGE(""https://docs.google.com/spreadsheets/d/11923uPwbBZFjjGgGUA6NLw09EwE0CqkOc4q9oUmW1yo/edit?usp=sharing"",""น่าน!J368"")"),56593)</f>
        <v>56593</v>
      </c>
      <c r="K473" s="201">
        <f t="shared" ca="1" si="117"/>
        <v>100.04596319408843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IFERROR(__xludf.DUMMYFUNCTION("IMPORTRANGE(""https://docs.google.com/spreadsheets/d/11923uPwbBZFjjGgGUA6NLw09EwE0CqkOc4q9oUmW1yo/edit?usp=sharing"",""น่าน!J370"")"),53084)</f>
        <v>53084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IFERROR(__xludf.DUMMYFUNCTION("IMPORTRANGE(""https://docs.google.com/spreadsheets/d/11923uPwbBZFjjGgGUA6NLw09EwE0CqkOc4q9oUmW1yo/edit?usp=sharing"",""น่าน!J371"")"),8656)</f>
        <v>8656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IFERROR(__xludf.DUMMYFUNCTION("IMPORTRANGE(""https://docs.google.com/spreadsheets/d/11923uPwbBZFjjGgGUA6NLw09EwE0CqkOc4q9oUmW1yo/edit?usp=sharing"",""น่าน!J372"")"),2899)</f>
        <v>2899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IFERROR(__xludf.DUMMYFUNCTION("IMPORTRANGE(""https://docs.google.com/spreadsheets/d/11923uPwbBZFjjGgGUA6NLw09EwE0CqkOc4q9oUmW1yo/edit?usp=sharing"",""น่าน!J373"")"),305)</f>
        <v>305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IFERROR(__xludf.DUMMYFUNCTION("IMPORTRANGE(""https://docs.google.com/spreadsheets/d/11923uPwbBZFjjGgGUA6NLw09EwE0CqkOc4q9oUmW1yo/edit?usp=sharing"",""น่าน!J374"")"),610)</f>
        <v>610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IFERROR(__xludf.DUMMYFUNCTION("IMPORTRANGE(""https://docs.google.com/spreadsheets/d/11923uPwbBZFjjGgGUA6NLw09EwE0CqkOc4q9oUmW1yo/edit?usp=sharing"",""น่าน!J375"")"),116)</f>
        <v>116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IFERROR(__xludf.DUMMYFUNCTION("IMPORTRANGE(""https://docs.google.com/spreadsheets/d/11923uPwbBZFjjGgGUA6NLw09EwE0CqkOc4q9oUmW1yo/edit?usp=sharing"",""น่าน!J376"")"),56595.72)</f>
        <v>56595.72</v>
      </c>
      <c r="K481" s="201">
        <f t="shared" ca="1" si="117"/>
        <v>100.05077165131614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IFERROR(__xludf.DUMMYFUNCTION("IMPORTRANGE(""https://docs.google.com/spreadsheets/d/11923uPwbBZFjjGgGUA6NLw09EwE0CqkOc4q9oUmW1yo/edit?usp=sharing"",""น่าน!J378"")"),53083.61)</f>
        <v>53083.61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IFERROR(__xludf.DUMMYFUNCTION("IMPORTRANGE(""https://docs.google.com/spreadsheets/d/11923uPwbBZFjjGgGUA6NLw09EwE0CqkOc4q9oUmW1yo/edit?usp=sharing"",""น่าน!J379"")"),8656)</f>
        <v>8656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IFERROR(__xludf.DUMMYFUNCTION("IMPORTRANGE(""https://docs.google.com/spreadsheets/d/11923uPwbBZFjjGgGUA6NLw09EwE0CqkOc4q9oUmW1yo/edit?usp=sharing"",""น่าน!J380"")"),2899)</f>
        <v>2899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IFERROR(__xludf.DUMMYFUNCTION("IMPORTRANGE(""https://docs.google.com/spreadsheets/d/11923uPwbBZFjjGgGUA6NLw09EwE0CqkOc4q9oUmW1yo/edit?usp=sharing"",""น่าน!J381"")"),305)</f>
        <v>305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IFERROR(__xludf.DUMMYFUNCTION("IMPORTRANGE(""https://docs.google.com/spreadsheets/d/11923uPwbBZFjjGgGUA6NLw09EwE0CqkOc4q9oUmW1yo/edit?usp=sharing"",""น่าน!J382"")"),613.11)</f>
        <v>613.11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IFERROR(__xludf.DUMMYFUNCTION("IMPORTRANGE(""https://docs.google.com/spreadsheets/d/11923uPwbBZFjjGgGUA6NLw09EwE0CqkOc4q9oUmW1yo/edit?usp=sharing"",""น่าน!J383"")"),116)</f>
        <v>116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IFERROR(__xludf.DUMMYFUNCTION("IMPORTRANGE(""https://docs.google.com/spreadsheets/d/11923uPwbBZFjjGgGUA6NLw09EwE0CqkOc4q9oUmW1yo/edit?usp=sharing"",""น่าน!J384"")"),583.11)</f>
        <v>583.11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IFERROR(__xludf.DUMMYFUNCTION("IMPORTRANGE(""https://docs.google.com/spreadsheets/d/11923uPwbBZFjjGgGUA6NLw09EwE0CqkOc4q9oUmW1yo/edit?usp=sharing"",""น่าน!J385"")"),112)</f>
        <v>112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IFERROR(__xludf.DUMMYFUNCTION("IMPORTRANGE(""https://docs.google.com/spreadsheets/d/11923uPwbBZFjjGgGUA6NLw09EwE0CqkOc4q9oUmW1yo/edit?usp=sharing"",""น่าน!J386"")"),30)</f>
        <v>30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IFERROR(__xludf.DUMMYFUNCTION("IMPORTRANGE(""https://docs.google.com/spreadsheets/d/11923uPwbBZFjjGgGUA6NLw09EwE0CqkOc4q9oUmW1yo/edit?usp=sharing"",""น่าน!I411"")"),0)</f>
        <v>0</v>
      </c>
      <c r="J516" s="266">
        <f ca="1">IFERROR(__xludf.DUMMYFUNCTION("IMPORTRANGE(""https://docs.google.com/spreadsheets/d/11923uPwbBZFjjGgGUA6NLw09EwE0CqkOc4q9oUmW1yo/edit?usp=sharing"",""น่าน!J411"")"),0)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IFERROR(__xludf.DUMMYFUNCTION("IMPORTRANGE(""https://docs.google.com/spreadsheets/d/11923uPwbBZFjjGgGUA6NLw09EwE0CqkOc4q9oUmW1yo/edit?usp=sharing"",""น่าน!I412"")"),0)</f>
        <v>0</v>
      </c>
      <c r="J517" s="283">
        <f ca="1">IFERROR(__xludf.DUMMYFUNCTION("IMPORTRANGE(""https://docs.google.com/spreadsheets/d/11923uPwbBZFjjGgGUA6NLw09EwE0CqkOc4q9oUmW1yo/edit?usp=sharing"",""น่าน!J412"")"),0)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IFERROR(__xludf.DUMMYFUNCTION("IMPORTRANGE(""https://docs.google.com/spreadsheets/d/11923uPwbBZFjjGgGUA6NLw09EwE0CqkOc4q9oUmW1yo/edit?usp=sharing"",""น่าน!I413"")"),0)</f>
        <v>0</v>
      </c>
      <c r="J518" s="283">
        <f ca="1">IFERROR(__xludf.DUMMYFUNCTION("IMPORTRANGE(""https://docs.google.com/spreadsheets/d/11923uPwbBZFjjGgGUA6NLw09EwE0CqkOc4q9oUmW1yo/edit?usp=sharing"",""น่าน!J413"")"),0)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IFERROR(__xludf.DUMMYFUNCTION("IMPORTRANGE(""https://docs.google.com/spreadsheets/d/11923uPwbBZFjjGgGUA6NLw09EwE0CqkOc4q9oUmW1yo/edit?usp=sharing"",""น่าน!I420"")"),13)</f>
        <v>13</v>
      </c>
      <c r="J525" s="283">
        <f ca="1">IFERROR(__xludf.DUMMYFUNCTION("IMPORTRANGE(""https://docs.google.com/spreadsheets/d/11923uPwbBZFjjGgGUA6NLw09EwE0CqkOc4q9oUmW1yo/edit?usp=sharing"",""น่าน!J420"")"),0)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IFERROR(__xludf.DUMMYFUNCTION("IMPORTRANGE(""https://docs.google.com/spreadsheets/d/11923uPwbBZFjjGgGUA6NLw09EwE0CqkOc4q9oUmW1yo/edit?usp=sharing"",""น่าน!I421"")"),4)</f>
        <v>4</v>
      </c>
      <c r="J526" s="283">
        <f ca="1">IFERROR(__xludf.DUMMYFUNCTION("IMPORTRANGE(""https://docs.google.com/spreadsheets/d/11923uPwbBZFjjGgGUA6NLw09EwE0CqkOc4q9oUmW1yo/edit?usp=sharing"",""น่าน!J421"")"),0)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IFERROR(__xludf.DUMMYFUNCTION("IMPORTRANGE(""https://docs.google.com/spreadsheets/d/11923uPwbBZFjjGgGUA6NLw09EwE0CqkOc4q9oUmW1yo/edit?usp=sharing"",""น่าน!J459"")"),1137)</f>
        <v>1137</v>
      </c>
      <c r="K564" s="371">
        <f ca="1">IF(I564&gt;0,J564*100/I564,0)</f>
        <v>52.883720930232556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IFERROR(__xludf.DUMMYFUNCTION("IMPORTRANGE(""https://docs.google.com/spreadsheets/d/11923uPwbBZFjjGgGUA6NLw09EwE0CqkOc4q9oUmW1yo/edit?usp=sharing"",""น่าน!M459"")"),54790)</f>
        <v>54790</v>
      </c>
      <c r="O564" s="372">
        <f t="shared" ref="O564:O568" ca="1" si="122">+IF(L564&gt;0,N564*100/L564,0)</f>
        <v>37.838397790055247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IFERROR(__xludf.DUMMYFUNCTION("IMPORTRANGE(""https://docs.google.com/spreadsheets/d/11923uPwbBZFjjGgGUA6NLw09EwE0CqkOc4q9oUmW1yo/edit?usp=sharing"",""น่าน!M461"")"),54790)</f>
        <v>54790</v>
      </c>
      <c r="O566" s="168">
        <f t="shared" ca="1" si="122"/>
        <v>37.838397790055247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IFERROR(__xludf.DUMMYFUNCTION("IMPORTRANGE(""https://docs.google.com/spreadsheets/d/11923uPwbBZFjjGgGUA6NLw09EwE0CqkOc4q9oUmW1yo/edit?usp=sharing"",""น่าน!M463"")"),54790)</f>
        <v>54790</v>
      </c>
      <c r="O568" s="168">
        <f t="shared" ca="1" si="122"/>
        <v>37.838397790055247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IFERROR(__xludf.DUMMYFUNCTION("IMPORTRANGE(""https://docs.google.com/spreadsheets/d/11923uPwbBZFjjGgGUA6NLw09EwE0CqkOc4q9oUmW1yo/edit?usp=sharing"",""น่าน!M466"")"),52830)</f>
        <v>52830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IFERROR(__xludf.DUMMYFUNCTION("IMPORTRANGE(""https://docs.google.com/spreadsheets/d/11923uPwbBZFjjGgGUA6NLw09EwE0CqkOc4q9oUmW1yo/edit?usp=sharing"",""น่าน!M467"")"),1960)</f>
        <v>1960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IFERROR(__xludf.DUMMYFUNCTION("IMPORTRANGE(""https://docs.google.com/spreadsheets/d/11923uPwbBZFjjGgGUA6NLw09EwE0CqkOc4q9oUmW1yo/edit?usp=sharing"",""น่าน!J468"")"),1137)</f>
        <v>1137</v>
      </c>
      <c r="K573" s="201">
        <f ca="1">IF(I573&gt;0,J573*100/I573,0)</f>
        <v>52.883720930232556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IFERROR(__xludf.DUMMYFUNCTION("IMPORTRANGE(""https://docs.google.com/spreadsheets/d/11923uPwbBZFjjGgGUA6NLw09EwE0CqkOc4q9oUmW1yo/edit?usp=sharing"",""น่าน!J471"")"),163)</f>
        <v>163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IFERROR(__xludf.DUMMYFUNCTION("IMPORTRANGE(""https://docs.google.com/spreadsheets/d/11923uPwbBZFjjGgGUA6NLw09EwE0CqkOc4q9oUmW1yo/edit?usp=sharing"",""น่าน!J472"")"),954)</f>
        <v>954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IFERROR(__xludf.DUMMYFUNCTION("IMPORTRANGE(""https://docs.google.com/spreadsheets/d/11923uPwbBZFjjGgGUA6NLw09EwE0CqkOc4q9oUmW1yo/edit?usp=sharing"",""น่าน!J473"")"),20)</f>
        <v>20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IFERROR(__xludf.DUMMYFUNCTION("IMPORTRANGE(""https://docs.google.com/spreadsheets/d/11923uPwbBZFjjGgGUA6NLw09EwE0CqkOc4q9oUmW1yo/edit?usp=sharing"",""น่าน!J475"")"),4)</f>
        <v>4</v>
      </c>
      <c r="K580" s="371">
        <f ca="1">IF(I580&gt;0,J580*100/I580,0)</f>
        <v>5.7142857142857144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IFERROR(__xludf.DUMMYFUNCTION("IMPORTRANGE(""https://docs.google.com/spreadsheets/d/11923uPwbBZFjjGgGUA6NLw09EwE0CqkOc4q9oUmW1yo/edit?usp=sharing"",""น่าน!M475"")"),54370)</f>
        <v>54370</v>
      </c>
      <c r="O580" s="372">
        <f t="shared" ref="O580:O584" ca="1" si="124">+IF(L580&gt;0,N580*100/L580,0)</f>
        <v>18.216236137635274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IFERROR(__xludf.DUMMYFUNCTION("IMPORTRANGE(""https://docs.google.com/spreadsheets/d/11923uPwbBZFjjGgGUA6NLw09EwE0CqkOc4q9oUmW1yo/edit?usp=sharing"",""น่าน!M477"")"),54370)</f>
        <v>54370</v>
      </c>
      <c r="O582" s="168">
        <f t="shared" ca="1" si="124"/>
        <v>18.216236137635274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IFERROR(__xludf.DUMMYFUNCTION("IMPORTRANGE(""https://docs.google.com/spreadsheets/d/11923uPwbBZFjjGgGUA6NLw09EwE0CqkOc4q9oUmW1yo/edit?usp=sharing"",""น่าน!M479"")"),54370)</f>
        <v>54370</v>
      </c>
      <c r="O584" s="168">
        <f t="shared" ca="1" si="124"/>
        <v>18.216236137635274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IFERROR(__xludf.DUMMYFUNCTION("IMPORTRANGE(""https://docs.google.com/spreadsheets/d/11923uPwbBZFjjGgGUA6NLw09EwE0CqkOc4q9oUmW1yo/edit?usp=sharing"",""น่าน!M482"")"),51320)</f>
        <v>51320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IFERROR(__xludf.DUMMYFUNCTION("IMPORTRANGE(""https://docs.google.com/spreadsheets/d/11923uPwbBZFjjGgGUA6NLw09EwE0CqkOc4q9oUmW1yo/edit?usp=sharing"",""น่าน!J484"")"),1)</f>
        <v>1</v>
      </c>
      <c r="K589" s="163">
        <f t="shared" ref="K589:K596" ca="1" si="125">IF(I589&gt;0,J589*100/I589,0)</f>
        <v>1.4285714285714286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IFERROR(__xludf.DUMMYFUNCTION("IMPORTRANGE(""https://docs.google.com/spreadsheets/d/11923uPwbBZFjjGgGUA6NLw09EwE0CqkOc4q9oUmW1yo/edit?usp=sharing"",""น่าน!J485"")"),1.75)</f>
        <v>1.75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IFERROR(__xludf.DUMMYFUNCTION("IMPORTRANGE(""https://docs.google.com/spreadsheets/d/11923uPwbBZFjjGgGUA6NLw09EwE0CqkOc4q9oUmW1yo/edit?usp=sharing"",""น่าน!J486"")"),2)</f>
        <v>2</v>
      </c>
      <c r="K591" s="163">
        <f t="shared" ca="1" si="125"/>
        <v>2.8571428571428572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IFERROR(__xludf.DUMMYFUNCTION("IMPORTRANGE(""https://docs.google.com/spreadsheets/d/11923uPwbBZFjjGgGUA6NLw09EwE0CqkOc4q9oUmW1yo/edit?usp=sharing"",""น่าน!J487"")"),0.77)</f>
        <v>0.77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0">
        <f ca="1">IFERROR(__xludf.DUMMYFUNCTION("IMPORTRANGE(""https://docs.google.com/spreadsheets/d/11923uPwbBZFjjGgGUA6NLw09EwE0CqkOc4q9oUmW1yo/edit?usp=sharing"",""น่าน!J491"")"),0.88)</f>
        <v>0.88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IFERROR(__xludf.DUMMYFUNCTION("IMPORTRANGE(""https://docs.google.com/spreadsheets/d/11923uPwbBZFjjGgGUA6NLw09EwE0CqkOc4q9oUmW1yo/edit?usp=sharing"",""น่าน!I523"")"),5152563.63)</f>
        <v>5152563.63</v>
      </c>
      <c r="J628" s="340">
        <f ca="1">IFERROR(__xludf.DUMMYFUNCTION("IMPORTRANGE(""https://docs.google.com/spreadsheets/d/11923uPwbBZFjjGgGUA6NLw09EwE0CqkOc4q9oUmW1yo/edit?usp=sharing"",""น่าน!J523"")"),1814737.99)</f>
        <v>1814737.99</v>
      </c>
      <c r="K628" s="341">
        <f t="shared" ref="K628:K635" ca="1" si="129">IF(I628&gt;0,J628*100/I628,0)</f>
        <v>35.220098582266317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IFERROR(__xludf.DUMMYFUNCTION("IMPORTRANGE(""https://docs.google.com/spreadsheets/d/11923uPwbBZFjjGgGUA6NLw09EwE0CqkOc4q9oUmW1yo/edit?usp=sharing"",""น่าน!I524"")"),327)</f>
        <v>327</v>
      </c>
      <c r="J629" s="340">
        <f ca="1">IFERROR(__xludf.DUMMYFUNCTION("IMPORTRANGE(""https://docs.google.com/spreadsheets/d/11923uPwbBZFjjGgGUA6NLw09EwE0CqkOc4q9oUmW1yo/edit?usp=sharing"",""น่าน!J524"")"),122)</f>
        <v>122</v>
      </c>
      <c r="K629" s="341">
        <f t="shared" ca="1" si="129"/>
        <v>37.308868501529055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IFERROR(__xludf.DUMMYFUNCTION("IMPORTRANGE(""https://docs.google.com/spreadsheets/d/11923uPwbBZFjjGgGUA6NLw09EwE0CqkOc4q9oUmW1yo/edit?usp=sharing"",""น่าน!I525"")"),1068977.23)</f>
        <v>1068977.23</v>
      </c>
      <c r="J630" s="340">
        <f ca="1">IFERROR(__xludf.DUMMYFUNCTION("IMPORTRANGE(""https://docs.google.com/spreadsheets/d/11923uPwbBZFjjGgGUA6NLw09EwE0CqkOc4q9oUmW1yo/edit?usp=sharing"",""น่าน!J525"")"),325275.76)</f>
        <v>325275.76</v>
      </c>
      <c r="K630" s="341">
        <f t="shared" ca="1" si="129"/>
        <v>30.428689299584054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IFERROR(__xludf.DUMMYFUNCTION("IMPORTRANGE(""https://docs.google.com/spreadsheets/d/11923uPwbBZFjjGgGUA6NLw09EwE0CqkOc4q9oUmW1yo/edit?usp=sharing"",""น่าน!I526"")"),68)</f>
        <v>68</v>
      </c>
      <c r="J631" s="340">
        <f ca="1">IFERROR(__xludf.DUMMYFUNCTION("IMPORTRANGE(""https://docs.google.com/spreadsheets/d/11923uPwbBZFjjGgGUA6NLw09EwE0CqkOc4q9oUmW1yo/edit?usp=sharing"",""น่าน!J526"")"),57)</f>
        <v>57</v>
      </c>
      <c r="K631" s="341">
        <f t="shared" ca="1" si="129"/>
        <v>83.82352941176471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IFERROR(__xludf.DUMMYFUNCTION("IMPORTRANGE(""https://docs.google.com/spreadsheets/d/11923uPwbBZFjjGgGUA6NLw09EwE0CqkOc4q9oUmW1yo/edit?usp=sharing"",""น่าน!I527"")"),0)</f>
        <v>0</v>
      </c>
      <c r="J632" s="340">
        <f ca="1">IFERROR(__xludf.DUMMYFUNCTION("IMPORTRANGE(""https://docs.google.com/spreadsheets/d/11923uPwbBZFjjGgGUA6NLw09EwE0CqkOc4q9oUmW1yo/edit?usp=sharing"",""น่าน!J527"")"),0)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IFERROR(__xludf.DUMMYFUNCTION("IMPORTRANGE(""https://docs.google.com/spreadsheets/d/11923uPwbBZFjjGgGUA6NLw09EwE0CqkOc4q9oUmW1yo/edit?usp=sharing"",""น่าน!I528"")"),0)</f>
        <v>0</v>
      </c>
      <c r="J633" s="340">
        <f ca="1">IFERROR(__xludf.DUMMYFUNCTION("IMPORTRANGE(""https://docs.google.com/spreadsheets/d/11923uPwbBZFjjGgGUA6NLw09EwE0CqkOc4q9oUmW1yo/edit?usp=sharing"",""น่าน!J528"")"),0)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IFERROR(__xludf.DUMMYFUNCTION("IMPORTRANGE(""https://docs.google.com/spreadsheets/d/11923uPwbBZFjjGgGUA6NLw09EwE0CqkOc4q9oUmW1yo/edit?usp=sharing"",""น่าน!I529"")"),6000000)</f>
        <v>6000000</v>
      </c>
      <c r="J634" s="340">
        <f ca="1">IFERROR(__xludf.DUMMYFUNCTION("IMPORTRANGE(""https://docs.google.com/spreadsheets/d/11923uPwbBZFjjGgGUA6NLw09EwE0CqkOc4q9oUmW1yo/edit?usp=sharing"",""น่าน!J529"")"),800000)</f>
        <v>800000</v>
      </c>
      <c r="K634" s="341">
        <f t="shared" ca="1" si="129"/>
        <v>13.333333333333334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IFERROR(__xludf.DUMMYFUNCTION("IMPORTRANGE(""https://docs.google.com/spreadsheets/d/11923uPwbBZFjjGgGUA6NLw09EwE0CqkOc4q9oUmW1yo/edit?usp=sharing"",""น่าน!J530"")"),16)</f>
        <v>16</v>
      </c>
      <c r="K635" s="486">
        <f t="shared" ca="1" si="129"/>
        <v>7.1748878923766819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58" sqref="G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250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6309111</v>
      </c>
      <c r="M8" s="23">
        <f t="shared" ca="1" si="0"/>
        <v>3093649.3</v>
      </c>
      <c r="N8" s="23">
        <f t="shared" ca="1" si="0"/>
        <v>2678984.8199999989</v>
      </c>
      <c r="O8" s="22">
        <f t="shared" ref="O8:O16" ca="1" si="1">IF(L8&gt;0,N8*100/L8,0)</f>
        <v>42.462160199749199</v>
      </c>
      <c r="P8" s="22">
        <f t="shared" ref="P8:P16" ca="1" si="2">IF(M8&gt;0,N8*100/M8,0)</f>
        <v>86.596267392040815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6309111</v>
      </c>
      <c r="M10" s="30">
        <f t="shared" ca="1" si="4"/>
        <v>3093649.3</v>
      </c>
      <c r="N10" s="30">
        <f t="shared" ca="1" si="4"/>
        <v>2678984.8199999989</v>
      </c>
      <c r="O10" s="29">
        <f t="shared" ca="1" si="1"/>
        <v>42.462160199749199</v>
      </c>
      <c r="P10" s="29">
        <f t="shared" ca="1" si="2"/>
        <v>86.596267392040815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5917311</v>
      </c>
      <c r="M12" s="39">
        <f t="shared" ca="1" si="6"/>
        <v>2701849.3</v>
      </c>
      <c r="N12" s="39">
        <f t="shared" ca="1" si="6"/>
        <v>2287184.8199999989</v>
      </c>
      <c r="O12" s="39">
        <f t="shared" ca="1" si="1"/>
        <v>38.652435540400006</v>
      </c>
      <c r="P12" s="39">
        <f t="shared" ca="1" si="2"/>
        <v>84.652568150266518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4185111</v>
      </c>
      <c r="M14" s="39">
        <f t="shared" si="8"/>
        <v>0</v>
      </c>
      <c r="N14" s="39">
        <f t="shared" ca="1" si="8"/>
        <v>776740.78999999899</v>
      </c>
      <c r="O14" s="39">
        <f t="shared" ca="1" si="1"/>
        <v>18.559622194011077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3093649.3</v>
      </c>
      <c r="N18" s="23">
        <f t="shared" ca="1" si="11"/>
        <v>1902244.03</v>
      </c>
      <c r="O18" s="22">
        <f t="shared" ref="O18:O20" ca="1" si="12">IF(L18&gt;0,N18*100/L18,0)</f>
        <v>50.472462737554309</v>
      </c>
      <c r="P18" s="22">
        <f t="shared" ref="P18:P26" ca="1" si="13">IF(M18&gt;0,N18*100/M18,0)</f>
        <v>61.488677142557826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3093649.3</v>
      </c>
      <c r="N20" s="30">
        <f t="shared" ca="1" si="15"/>
        <v>1902244.03</v>
      </c>
      <c r="O20" s="29">
        <f t="shared" ca="1" si="12"/>
        <v>50.472462737554309</v>
      </c>
      <c r="P20" s="29">
        <f t="shared" ca="1" si="13"/>
        <v>61.488677142557826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2701849.3</v>
      </c>
      <c r="N22" s="39">
        <f t="shared" ca="1" si="18"/>
        <v>1510444.03</v>
      </c>
      <c r="O22" s="39">
        <f t="shared" ca="1" si="17"/>
        <v>44.726398732631047</v>
      </c>
      <c r="P22" s="39">
        <f t="shared" ca="1" si="13"/>
        <v>55.904081326815678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2540236</v>
      </c>
      <c r="M28" s="23">
        <f t="shared" si="23"/>
        <v>0</v>
      </c>
      <c r="N28" s="23">
        <f t="shared" ca="1" si="23"/>
        <v>776740.78999999899</v>
      </c>
      <c r="O28" s="22">
        <f t="shared" ref="O28:O30" ca="1" si="24">IF(L28&gt;0,N28*100/L28,0)</f>
        <v>30.577505003472076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2540236</v>
      </c>
      <c r="M30" s="30">
        <f t="shared" si="27"/>
        <v>0</v>
      </c>
      <c r="N30" s="30">
        <f t="shared" ca="1" si="27"/>
        <v>776740.78999999899</v>
      </c>
      <c r="O30" s="29">
        <f t="shared" ca="1" si="24"/>
        <v>30.577505003472076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2540236</v>
      </c>
      <c r="M32" s="39">
        <f t="shared" si="30"/>
        <v>0</v>
      </c>
      <c r="N32" s="39">
        <f t="shared" ca="1" si="30"/>
        <v>776740.78999999899</v>
      </c>
      <c r="O32" s="39">
        <f t="shared" ca="1" si="29"/>
        <v>30.577505003472076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2540236</v>
      </c>
      <c r="M34" s="39">
        <f t="shared" si="32"/>
        <v>0</v>
      </c>
      <c r="N34" s="39">
        <f t="shared" ca="1" si="32"/>
        <v>776740.78999999899</v>
      </c>
      <c r="O34" s="39">
        <f t="shared" ca="1" si="29"/>
        <v>30.577505003472076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3093649.3</v>
      </c>
      <c r="N37" s="55">
        <f t="shared" ca="1" si="33"/>
        <v>1902244.03</v>
      </c>
      <c r="O37" s="56">
        <f t="shared" ca="1" si="29"/>
        <v>50.472462737554309</v>
      </c>
      <c r="P37" s="56">
        <f t="shared" ca="1" si="25"/>
        <v>61.488677142557826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447642.07</v>
      </c>
      <c r="O41" s="78">
        <f t="shared" ref="O41:O43" ca="1" si="35">IF(L41&gt;0,N41*100/L41,0)</f>
        <v>55.148708882592089</v>
      </c>
      <c r="P41" s="78">
        <f t="shared" ref="P41:P43" ca="1" si="36">IF(M41&gt;0,N41*100/M41,0)</f>
        <v>68.155004567600486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447642.07</v>
      </c>
      <c r="O43" s="78">
        <f t="shared" ca="1" si="35"/>
        <v>55.148708882592089</v>
      </c>
      <c r="P43" s="78">
        <f t="shared" ca="1" si="36"/>
        <v>68.155004567600486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IFERROR(__xludf.DUMMYFUNCTION("IMPORTRANGE(""https://docs.google.com/spreadsheets/d/1Yj_ptqi66GCucihVvJfMjLAmec39IyEx_6qawtMGysU/edit?usp=sharing"",""สบก!R26"")"),255642.07)</f>
        <v>255642.07</v>
      </c>
      <c r="O45" s="39">
        <f ca="1">IF(L45&gt;0,N45*100/L45,0)</f>
        <v>41.252552848152334</v>
      </c>
      <c r="P45" s="39">
        <f ca="1">IF(M45&gt;0,N45*100/M45,0)</f>
        <v>55.000445352839932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228180</v>
      </c>
      <c r="O53" s="120">
        <f t="shared" ref="O53:O55" ca="1" si="40">IF(L53&gt;0,N53*100/L53,0)</f>
        <v>50.039473684210527</v>
      </c>
      <c r="P53" s="120">
        <f t="shared" ref="P53:P55" ca="1" si="41">IF(M53&gt;0,N53*100/M53,0)</f>
        <v>62.747267765949225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228180</v>
      </c>
      <c r="O55" s="120">
        <f t="shared" ca="1" si="40"/>
        <v>50.039473684210527</v>
      </c>
      <c r="P55" s="120">
        <f t="shared" ca="1" si="41"/>
        <v>62.747267765949225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IFERROR(__xludf.DUMMYFUNCTION("IMPORTRANGE(""https://docs.google.com/spreadsheets/d/1Yj_ptqi66GCucihVvJfMjLAmec39IyEx_6qawtMGysU/edit?usp=sharing"",""สบก!AA26"")"),228180)</f>
        <v>228180</v>
      </c>
      <c r="O57" s="39">
        <f ca="1">IF(L57&gt;0,N57*100/L57,0)</f>
        <v>50.039473684210527</v>
      </c>
      <c r="P57" s="39">
        <f ca="1">IF(M57&gt;0,N57*100/M57,0)</f>
        <v>62.747267765949225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338620</v>
      </c>
      <c r="N66" s="152">
        <f t="shared" ca="1" si="45"/>
        <v>100538.74</v>
      </c>
      <c r="O66" s="151">
        <f t="shared" ref="O66:O68" ca="1" si="46">IF(L66&gt;0,N66*100/L66,0)</f>
        <v>26.319041884816755</v>
      </c>
      <c r="P66" s="151">
        <f t="shared" ref="P66:P68" ca="1" si="47">IF(M66&gt;0,N66*100/M66,0)</f>
        <v>29.690727068690567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338620</v>
      </c>
      <c r="N68" s="88">
        <f t="shared" ca="1" si="49"/>
        <v>100538.74</v>
      </c>
      <c r="O68" s="156">
        <f t="shared" ca="1" si="46"/>
        <v>26.319041884816755</v>
      </c>
      <c r="P68" s="156">
        <f t="shared" ca="1" si="47"/>
        <v>29.690727068690567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IFERROR(__xludf.DUMMYFUNCTION("IMPORTRANGE(""https://docs.google.com/spreadsheets/d/1Yj_ptqi66GCucihVvJfMjLAmec39IyEx_6qawtMGysU/edit?usp=sharing"",""สบก!AI26"")"),338620)</f>
        <v>338620</v>
      </c>
      <c r="N70" s="168">
        <f ca="1">IFERROR(__xludf.DUMMYFUNCTION("IMPORTRANGE(""https://docs.google.com/spreadsheets/d/1Yj_ptqi66GCucihVvJfMjLAmec39IyEx_6qawtMGysU/edit?usp=sharing"",""สบก!AJ26"")"),100538.74)</f>
        <v>100538.74</v>
      </c>
      <c r="O70" s="168">
        <f ca="1">IF(L70&gt;0,N70*100/L70,0)</f>
        <v>26.319041884816755</v>
      </c>
      <c r="P70" s="168">
        <f ca="1">IF(M70&gt;0,N70*100/M70,0)</f>
        <v>29.690727068690567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IFERROR(__xludf.DUMMYFUNCTION("IMPORTRANGE(""https://docs.google.com/spreadsheets/d/11923uPwbBZFjjGgGUA6NLw09EwE0CqkOc4q9oUmW1yo/edit?usp=sharing"",""พะเยา!I28"")"),30)</f>
        <v>30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254379</v>
      </c>
      <c r="O94" s="151">
        <f t="shared" ref="O94:O96" ca="1" si="53">IF(L94&gt;0,N94*100/L94,0)</f>
        <v>79.752633559066965</v>
      </c>
      <c r="P94" s="151">
        <f t="shared" ref="P94:P96" ca="1" si="54">IF(M94&gt;0,N94*100/M94,0)</f>
        <v>79.752633559066965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254379</v>
      </c>
      <c r="O96" s="156">
        <f t="shared" ca="1" si="53"/>
        <v>79.752633559066965</v>
      </c>
      <c r="P96" s="156">
        <f t="shared" ca="1" si="54"/>
        <v>79.752633559066965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IFERROR(__xludf.DUMMYFUNCTION("IMPORTRANGE(""https://docs.google.com/spreadsheets/d/1Yj_ptqi66GCucihVvJfMjLAmec39IyEx_6qawtMGysU/edit?usp=sharing"",""สบก!AS26"")"),69579)</f>
        <v>69579</v>
      </c>
      <c r="O98" s="168">
        <f ca="1">IF(L98&gt;0,N98*100/L98,0)</f>
        <v>51.862701252236135</v>
      </c>
      <c r="P98" s="168">
        <f ca="1">IF(M98&gt;0,N98*100/M98,0)</f>
        <v>51.862701252236135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IFERROR(__xludf.DUMMYFUNCTION("IMPORTRANGE(""https://docs.google.com/spreadsheets/d/11923uPwbBZFjjGgGUA6NLw09EwE0CqkOc4q9oUmW1yo/edit?usp=sharing"",""พะเยา!J50"")"),0)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38876</v>
      </c>
      <c r="O118" s="151">
        <f t="shared" ref="O118:O120" ca="1" si="59">IF(L118&gt;0,N118*100/L118,0)</f>
        <v>47.156720038816111</v>
      </c>
      <c r="P118" s="151">
        <f t="shared" ref="P118:P120" ca="1" si="60">IF(M118&gt;0,N118*100/M118,0)</f>
        <v>47.156720038816111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38876</v>
      </c>
      <c r="O120" s="156">
        <f t="shared" ca="1" si="59"/>
        <v>47.156720038816111</v>
      </c>
      <c r="P120" s="156">
        <f t="shared" ca="1" si="60"/>
        <v>47.156720038816111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IFERROR(__xludf.DUMMYFUNCTION("IMPORTRANGE(""https://docs.google.com/spreadsheets/d/1Yj_ptqi66GCucihVvJfMjLAmec39IyEx_6qawtMGysU/edit?usp=sharing"",""สบก!BB26"")"),38876)</f>
        <v>38876</v>
      </c>
      <c r="O122" s="168">
        <f ca="1">IF(L122&gt;0,N122*100/L122,0)</f>
        <v>47.156720038816111</v>
      </c>
      <c r="P122" s="168">
        <f ca="1">IF(M122&gt;0,N122*100/M122,0)</f>
        <v>47.156720038816111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IFERROR(__xludf.DUMMYFUNCTION("IMPORTRANGE(""https://docs.google.com/spreadsheets/d/11923uPwbBZFjjGgGUA6NLw09EwE0CqkOc4q9oUmW1yo/edit?usp=sharing"",""พะเยา!J65"")"),0)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IFERROR(__xludf.DUMMYFUNCTION("IMPORTRANGE(""https://docs.google.com/spreadsheets/d/11923uPwbBZFjjGgGUA6NLw09EwE0CqkOc4q9oUmW1yo/edit?usp=sharing"",""พะเยา!I68"")"),55)</f>
        <v>55</v>
      </c>
      <c r="J138" s="266">
        <f ca="1">IFERROR(__xludf.DUMMYFUNCTION("IMPORTRANGE(""https://docs.google.com/spreadsheets/d/11923uPwbBZFjjGgGUA6NLw09EwE0CqkOc4q9oUmW1yo/edit?usp=sharing"",""พะเยา!J68"")"),55)</f>
        <v>55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667225</v>
      </c>
      <c r="N140" s="152">
        <f t="shared" ca="1" si="64"/>
        <v>425778.52</v>
      </c>
      <c r="O140" s="151">
        <f t="shared" ref="O140:O142" ca="1" si="65">IF(L140&gt;0,N140*100/L140,0)</f>
        <v>51.385290852039581</v>
      </c>
      <c r="P140" s="151">
        <f t="shared" ref="P140:P142" ca="1" si="66">IF(M140&gt;0,N140*100/M140,0)</f>
        <v>63.813334332496531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667225</v>
      </c>
      <c r="N142" s="88">
        <f t="shared" ca="1" si="68"/>
        <v>425778.52</v>
      </c>
      <c r="O142" s="156">
        <f t="shared" ca="1" si="65"/>
        <v>51.385290852039581</v>
      </c>
      <c r="P142" s="156">
        <f t="shared" ca="1" si="66"/>
        <v>63.813334332496531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IFERROR(__xludf.DUMMYFUNCTION("IMPORTRANGE(""https://docs.google.com/spreadsheets/d/1Yj_ptqi66GCucihVvJfMjLAmec39IyEx_6qawtMGysU/edit?usp=sharing"",""สบก!BJ26"")"),667225)</f>
        <v>667225</v>
      </c>
      <c r="N144" s="168">
        <f ca="1">IFERROR(__xludf.DUMMYFUNCTION("IMPORTRANGE(""https://docs.google.com/spreadsheets/d/1Yj_ptqi66GCucihVvJfMjLAmec39IyEx_6qawtMGysU/edit?usp=sharing"",""สบก!BK26"")"),425778.52)</f>
        <v>425778.52</v>
      </c>
      <c r="O144" s="168">
        <f ca="1">IF(L144&gt;0,N144*100/L144,0)</f>
        <v>51.385290852039581</v>
      </c>
      <c r="P144" s="168">
        <f ca="1">IF(M144&gt;0,N144*100/M144,0)</f>
        <v>63.813334332496531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IFERROR(__xludf.DUMMYFUNCTION("IMPORTRANGE(""https://docs.google.com/spreadsheets/d/11923uPwbBZFjjGgGUA6NLw09EwE0CqkOc4q9oUmW1yo/edit?usp=sharing"",""พะเยา!I74"")"),4)</f>
        <v>4</v>
      </c>
      <c r="J149" s="274">
        <f ca="1">IFERROR(__xludf.DUMMYFUNCTION("IMPORTRANGE(""https://docs.google.com/spreadsheets/d/11923uPwbBZFjjGgGUA6NLw09EwE0CqkOc4q9oUmW1yo/edit?usp=sharing"",""พะเยา!J74"")"),2)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IFERROR(__xludf.DUMMYFUNCTION("IMPORTRANGE(""https://docs.google.com/spreadsheets/d/11923uPwbBZFjjGgGUA6NLw09EwE0CqkOc4q9oUmW1yo/edit?usp=sharing"",""พะเยา!J84"")"),120)</f>
        <v>120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IFERROR(__xludf.DUMMYFUNCTION("IMPORTRANGE(""https://docs.google.com/spreadsheets/d/11923uPwbBZFjjGgGUA6NLw09EwE0CqkOc4q9oUmW1yo/edit?usp=sharing"",""พะเยา!J85"")"),120)</f>
        <v>120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IFERROR(__xludf.DUMMYFUNCTION("IMPORTRANGE(""https://docs.google.com/spreadsheets/d/11923uPwbBZFjjGgGUA6NLw09EwE0CqkOc4q9oUmW1yo/edit?usp=sharing"",""พะเยา!I89"")"),2)</f>
        <v>2</v>
      </c>
      <c r="J164" s="283">
        <f ca="1">IFERROR(__xludf.DUMMYFUNCTION("IMPORTRANGE(""https://docs.google.com/spreadsheets/d/11923uPwbBZFjjGgGUA6NLw09EwE0CqkOc4q9oUmW1yo/edit?usp=sharing"",""พะเยา!J89"")"),2)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IFERROR(__xludf.DUMMYFUNCTION("IMPORTRANGE(""https://docs.google.com/spreadsheets/d/11923uPwbBZFjjGgGUA6NLw09EwE0CqkOc4q9oUmW1yo/edit?usp=sharing"",""พะเยา!I101"")"),0)</f>
        <v>0</v>
      </c>
      <c r="J176" s="283">
        <f ca="1">IFERROR(__xludf.DUMMYFUNCTION("IMPORTRANGE(""https://docs.google.com/spreadsheets/d/11923uPwbBZFjjGgGUA6NLw09EwE0CqkOc4q9oUmW1yo/edit?usp=sharing"",""พะเยา!J101"")"),0)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IFERROR(__xludf.DUMMYFUNCTION("IMPORTRANGE(""https://docs.google.com/spreadsheets/d/11923uPwbBZFjjGgGUA6NLw09EwE0CqkOc4q9oUmW1yo/edit?usp=sharing"",""พะเยา!J113"")"),0)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IFERROR(__xludf.DUMMYFUNCTION("IMPORTRANGE(""https://docs.google.com/spreadsheets/d/11923uPwbBZFjjGgGUA6NLw09EwE0CqkOc4q9oUmW1yo/edit?usp=sharing"",""พะเยา!I114"")"),20000)</f>
        <v>20000</v>
      </c>
      <c r="J189" s="283">
        <f ca="1">IFERROR(__xludf.DUMMYFUNCTION("IMPORTRANGE(""https://docs.google.com/spreadsheets/d/11923uPwbBZFjjGgGUA6NLw09EwE0CqkOc4q9oUmW1yo/edit?usp=sharing"",""พะเยา!J114"")"),0)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IFERROR(__xludf.DUMMYFUNCTION("IMPORTRANGE(""https://docs.google.com/spreadsheets/d/11923uPwbBZFjjGgGUA6NLw09EwE0CqkOc4q9oUmW1yo/edit?usp=sharing"",""พะเยา!J128"")"),0)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IFERROR(__xludf.DUMMYFUNCTION("IMPORTRANGE(""https://docs.google.com/spreadsheets/d/11923uPwbBZFjjGgGUA6NLw09EwE0CqkOc4q9oUmW1yo/edit?usp=sharing"",""พะเยา!I129"")"),40)</f>
        <v>40</v>
      </c>
      <c r="J204" s="283">
        <f ca="1">IFERROR(__xludf.DUMMYFUNCTION("IMPORTRANGE(""https://docs.google.com/spreadsheets/d/11923uPwbBZFjjGgGUA6NLw09EwE0CqkOc4q9oUmW1yo/edit?usp=sharing"",""พะเยา!J129"")"),40)</f>
        <v>40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IFERROR(__xludf.DUMMYFUNCTION("IMPORTRANGE(""https://docs.google.com/spreadsheets/d/11923uPwbBZFjjGgGUA6NLw09EwE0CqkOc4q9oUmW1yo/edit?usp=sharing"",""พะเยา!J143"")"),0)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IFERROR(__xludf.DUMMYFUNCTION("IMPORTRANGE(""https://docs.google.com/spreadsheets/d/11923uPwbBZFjjGgGUA6NLw09EwE0CqkOc4q9oUmW1yo/edit?usp=sharing"",""พะเยา!I144"")"),15)</f>
        <v>15</v>
      </c>
      <c r="J219" s="266">
        <f ca="1">IFERROR(__xludf.DUMMYFUNCTION("IMPORTRANGE(""https://docs.google.com/spreadsheets/d/11923uPwbBZFjjGgGUA6NLw09EwE0CqkOc4q9oUmW1yo/edit?usp=sharing"",""พะเยา!J144"")"),15)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IFERROR(__xludf.DUMMYFUNCTION("IMPORTRANGE(""https://docs.google.com/spreadsheets/d/11923uPwbBZFjjGgGUA6NLw09EwE0CqkOc4q9oUmW1yo/edit?usp=sharing"",""พะเยา!I149"")"),15)</f>
        <v>15</v>
      </c>
      <c r="J229" s="266">
        <f ca="1">IFERROR(__xludf.DUMMYFUNCTION("IMPORTRANGE(""https://docs.google.com/spreadsheets/d/11923uPwbBZFjjGgGUA6NLw09EwE0CqkOc4q9oUmW1yo/edit?usp=sharing"",""พะเยา!J149"")"),15)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IFERROR(__xludf.DUMMYFUNCTION("IMPORTRANGE(""https://docs.google.com/spreadsheets/d/11923uPwbBZFjjGgGUA6NLw09EwE0CqkOc4q9oUmW1yo/edit?usp=sharing"",""พะเยา!I158"")"),0)</f>
        <v>0</v>
      </c>
      <c r="J238" s="266">
        <f ca="1">IFERROR(__xludf.DUMMYFUNCTION("IMPORTRANGE(""https://docs.google.com/spreadsheets/d/11923uPwbBZFjjGgGUA6NLw09EwE0CqkOc4q9oUmW1yo/edit?usp=sharing"",""พะเยา!J158"")"),0)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IFERROR(__xludf.DUMMYFUNCTION("IMPORTRANGE(""https://docs.google.com/spreadsheets/d/11923uPwbBZFjjGgGUA6NLw09EwE0CqkOc4q9oUmW1yo/edit?usp=sharing"",""พะเยา!J166"")"),0)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IFERROR(__xludf.DUMMYFUNCTION("IMPORTRANGE(""https://docs.google.com/spreadsheets/d/11923uPwbBZFjjGgGUA6NLw09EwE0CqkOc4q9oUmW1yo/edit?usp=sharing"",""พะเยา!I169"")"),20)</f>
        <v>20</v>
      </c>
      <c r="J249" s="315">
        <f ca="1">IFERROR(__xludf.DUMMYFUNCTION("IMPORTRANGE(""https://docs.google.com/spreadsheets/d/11923uPwbBZFjjGgGUA6NLw09EwE0CqkOc4q9oUmW1yo/edit?usp=sharing"",""พะเยา!J169"")"),20)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24274</v>
      </c>
      <c r="O250" s="151">
        <f t="shared" ref="O250:O252" ca="1" si="78">IF(L250&gt;0,N250*100/L250,0)</f>
        <v>33.997198879551817</v>
      </c>
      <c r="P250" s="151">
        <f t="shared" ref="P250:P252" ca="1" si="79">IF(M250&gt;0,N250*100/M250,0)</f>
        <v>57.795238095238098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24274</v>
      </c>
      <c r="O252" s="156">
        <f t="shared" ca="1" si="78"/>
        <v>33.997198879551817</v>
      </c>
      <c r="P252" s="156">
        <f t="shared" ca="1" si="79"/>
        <v>57.795238095238098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IFERROR(__xludf.DUMMYFUNCTION("IMPORTRANGE(""https://docs.google.com/spreadsheets/d/1Yj_ptqi66GCucihVvJfMjLAmec39IyEx_6qawtMGysU/edit?usp=sharing"",""สบก!CC26"")"),24274)</f>
        <v>24274</v>
      </c>
      <c r="O254" s="168">
        <f ca="1">IF(L254&gt;0,N254*100/L254,0)</f>
        <v>33.997198879551817</v>
      </c>
      <c r="P254" s="168">
        <f ca="1">IF(M254&gt;0,N254*100/M254,0)</f>
        <v>57.795238095238098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IFERROR(__xludf.DUMMYFUNCTION("IMPORTRANGE(""https://docs.google.com/spreadsheets/d/11923uPwbBZFjjGgGUA6NLw09EwE0CqkOc4q9oUmW1yo/edit?usp=sharing"",""พะเยา!J184"")"),0)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IFERROR(__xludf.DUMMYFUNCTION("IMPORTRANGE(""https://docs.google.com/spreadsheets/d/11923uPwbBZFjjGgGUA6NLw09EwE0CqkOc4q9oUmW1yo/edit?usp=sharing"",""พะเยา!I185"")"),20)</f>
        <v>20</v>
      </c>
      <c r="J270" s="315">
        <f ca="1">IFERROR(__xludf.DUMMYFUNCTION("IMPORTRANGE(""https://docs.google.com/spreadsheets/d/11923uPwbBZFjjGgGUA6NLw09EwE0CqkOc4q9oUmW1yo/edit?usp=sharing"",""พะเยา!J185"")"),20)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80729</v>
      </c>
      <c r="O271" s="151">
        <f t="shared" ref="O271:O273" ca="1" si="84">IF(L271&gt;0,N271*100/L271,0)</f>
        <v>43.97004357298475</v>
      </c>
      <c r="P271" s="151">
        <f t="shared" ref="P271:P273" ca="1" si="85">IF(M271&gt;0,N271*100/M271,0)</f>
        <v>49.956064356435647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80729</v>
      </c>
      <c r="O273" s="156">
        <f t="shared" ca="1" si="84"/>
        <v>43.97004357298475</v>
      </c>
      <c r="P273" s="156">
        <f t="shared" ca="1" si="85"/>
        <v>49.956064356435647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IFERROR(__xludf.DUMMYFUNCTION("IMPORTRANGE(""https://docs.google.com/spreadsheets/d/1Yj_ptqi66GCucihVvJfMjLAmec39IyEx_6qawtMGysU/edit?usp=sharing"",""สบก!CL26"")"),80729)</f>
        <v>80729</v>
      </c>
      <c r="O275" s="168">
        <f ca="1">IF(L275&gt;0,N275*100/L275,0)</f>
        <v>43.97004357298475</v>
      </c>
      <c r="P275" s="168">
        <f ca="1">IF(M275&gt;0,N275*100/M275,0)</f>
        <v>49.956064356435647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IFERROR(__xludf.DUMMYFUNCTION("IMPORTRANGE(""https://docs.google.com/spreadsheets/d/11923uPwbBZFjjGgGUA6NLw09EwE0CqkOc4q9oUmW1yo/edit?usp=sharing"",""พะเยา!I199"")"),0)</f>
        <v>0</v>
      </c>
      <c r="J289" s="315">
        <f ca="1">IFERROR(__xludf.DUMMYFUNCTION("IMPORTRANGE(""https://docs.google.com/spreadsheets/d/11923uPwbBZFjjGgGUA6NLw09EwE0CqkOc4q9oUmW1yo/edit?usp=sharing"",""พะเยา!J199"")"),0)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IFERROR(__xludf.DUMMYFUNCTION("IMPORTRANGE(""https://docs.google.com/spreadsheets/d/11923uPwbBZFjjGgGUA6NLw09EwE0CqkOc4q9oUmW1yo/edit?usp=sharing"",""พะเยา!J213"")"),0)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IFERROR(__xludf.DUMMYFUNCTION("IMPORTRANGE(""https://docs.google.com/spreadsheets/d/11923uPwbBZFjjGgGUA6NLw09EwE0CqkOc4q9oUmW1yo/edit?usp=sharing"",""พะเยา!I214"")"),0)</f>
        <v>0</v>
      </c>
      <c r="J309" s="332">
        <f ca="1">IFERROR(__xludf.DUMMYFUNCTION("IMPORTRANGE(""https://docs.google.com/spreadsheets/d/11923uPwbBZFjjGgGUA6NLw09EwE0CqkOc4q9oUmW1yo/edit?usp=sharing"",""พะเยา!J214"")"),0)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IFERROR(__xludf.DUMMYFUNCTION("IMPORTRANGE(""https://docs.google.com/spreadsheets/d/11923uPwbBZFjjGgGUA6NLw09EwE0CqkOc4q9oUmW1yo/edit?usp=sharing"",""พะเยา!J226"")"),0)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IFERROR(__xludf.DUMMYFUNCTION("IMPORTRANGE(""https://docs.google.com/spreadsheets/d/11923uPwbBZFjjGgGUA6NLw09EwE0CqkOc4q9oUmW1yo/edit?usp=sharing"",""พะเยา!I228"")"),580)</f>
        <v>580</v>
      </c>
      <c r="J328" s="338">
        <f ca="1">IFERROR(__xludf.DUMMYFUNCTION("IMPORTRANGE(""https://docs.google.com/spreadsheets/d/11923uPwbBZFjjGgGUA6NLw09EwE0CqkOc4q9oUmW1yo/edit?usp=sharing"",""พะเยา!J228"")"),298)</f>
        <v>298</v>
      </c>
      <c r="K328" s="316">
        <f ca="1">IF(I328&gt;0,J328*100/I328,0)</f>
        <v>51.379310344827587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441230</v>
      </c>
      <c r="N329" s="152">
        <f t="shared" ca="1" si="98"/>
        <v>280721.7</v>
      </c>
      <c r="O329" s="151">
        <f t="shared" ref="O329:O331" ca="1" si="99">IF(L329&gt;0,N329*100/L329,0)</f>
        <v>45.790995840469783</v>
      </c>
      <c r="P329" s="151">
        <f t="shared" ref="P329:P331" ca="1" si="100">IF(M329&gt;0,N329*100/M329,0)</f>
        <v>63.622532466060782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441230</v>
      </c>
      <c r="N331" s="88">
        <f t="shared" ca="1" si="102"/>
        <v>280721.7</v>
      </c>
      <c r="O331" s="156">
        <f t="shared" ca="1" si="99"/>
        <v>45.790995840469783</v>
      </c>
      <c r="P331" s="156">
        <f t="shared" ca="1" si="100"/>
        <v>63.622532466060782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IFERROR(__xludf.DUMMYFUNCTION("IMPORTRANGE(""https://docs.google.com/spreadsheets/d/1Yj_ptqi66GCucihVvJfMjLAmec39IyEx_6qawtMGysU/edit?usp=sharing"",""สบก!DL26"")"),426230)</f>
        <v>426230</v>
      </c>
      <c r="N333" s="168">
        <f ca="1">IFERROR(__xludf.DUMMYFUNCTION("IMPORTRANGE(""https://docs.google.com/spreadsheets/d/1Yj_ptqi66GCucihVvJfMjLAmec39IyEx_6qawtMGysU/edit?usp=sharing"",""สบก!DM26"")"),265721.7)</f>
        <v>265721.7</v>
      </c>
      <c r="O333" s="168">
        <f ca="1">IF(L333&gt;0,N333*100/L333,0)</f>
        <v>44.43135189365438</v>
      </c>
      <c r="P333" s="168">
        <f ca="1">IF(M333&gt;0,N333*100/M333,0)</f>
        <v>62.342326912699718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IFERROR(__xludf.DUMMYFUNCTION("IMPORTRANGE(""https://docs.google.com/spreadsheets/d/11923uPwbBZFjjGgGUA6NLw09EwE0CqkOc4q9oUmW1yo/edit?usp=sharing"",""พะเยา!J234"")"),121)</f>
        <v>121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IFERROR(__xludf.DUMMYFUNCTION("IMPORTRANGE(""https://docs.google.com/spreadsheets/d/11923uPwbBZFjjGgGUA6NLw09EwE0CqkOc4q9oUmW1yo/edit?usp=sharing"",""พะเยา!J235"")"),872.27)</f>
        <v>872.27</v>
      </c>
      <c r="K340" s="341">
        <f t="shared" ca="1" si="103"/>
        <v>43.613500000000002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IFERROR(__xludf.DUMMYFUNCTION("IMPORTRANGE(""https://docs.google.com/spreadsheets/d/11923uPwbBZFjjGgGUA6NLw09EwE0CqkOc4q9oUmW1yo/edit?usp=sharing"",""พะเยา!J236"")"),315)</f>
        <v>315</v>
      </c>
      <c r="K341" s="341">
        <f t="shared" ca="1" si="103"/>
        <v>54.310344827586206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IFERROR(__xludf.DUMMYFUNCTION("IMPORTRANGE(""https://docs.google.com/spreadsheets/d/11923uPwbBZFjjGgGUA6NLw09EwE0CqkOc4q9oUmW1yo/edit?usp=sharing"",""พะเยา!J237"")"),2396.71)</f>
        <v>2396.71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IFERROR(__xludf.DUMMYFUNCTION("IMPORTRANGE(""https://docs.google.com/spreadsheets/d/11923uPwbBZFjjGgGUA6NLw09EwE0CqkOc4q9oUmW1yo/edit?usp=sharing"",""พะเยา!J240"")"),298)</f>
        <v>298</v>
      </c>
      <c r="K345" s="341">
        <f t="shared" ca="1" si="103"/>
        <v>51.379310344827587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IFERROR(__xludf.DUMMYFUNCTION("IMPORTRANGE(""https://docs.google.com/spreadsheets/d/11923uPwbBZFjjGgGUA6NLw09EwE0CqkOc4q9oUmW1yo/edit?usp=sharing"",""พะเยา!J241"")"),2161.88)</f>
        <v>2161.88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IFERROR(__xludf.DUMMYFUNCTION("IMPORTRANGE(""https://docs.google.com/spreadsheets/d/11923uPwbBZFjjGgGUA6NLw09EwE0CqkOc4q9oUmW1yo/edit?usp=sharing"",""พะเยา!L242"")"),2540236)</f>
        <v>2540236</v>
      </c>
      <c r="M347" s="357"/>
      <c r="N347" s="357">
        <f ca="1">IFERROR(__xludf.DUMMYFUNCTION("IMPORTRANGE(""https://docs.google.com/spreadsheets/d/11923uPwbBZFjjGgGUA6NLw09EwE0CqkOc4q9oUmW1yo/edit?usp=sharing"",""พะเยา!M242"")"),776740.79)</f>
        <v>776740.79</v>
      </c>
      <c r="O347" s="357">
        <f ca="1">+IF(L347&gt;0,N347*100/L347,0)</f>
        <v>30.577505003472119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IFERROR(__xludf.DUMMYFUNCTION("IMPORTRANGE(""https://docs.google.com/spreadsheets/d/11923uPwbBZFjjGgGUA6NLw09EwE0CqkOc4q9oUmW1yo/edit?usp=sharing"",""พะเยา!M244"")"),107742.739999999)</f>
        <v>107742.739999999</v>
      </c>
      <c r="O349" s="372">
        <f ca="1">+IF(L349&gt;0,N349*100/L349,0)</f>
        <v>29.601280290125555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IFERROR(__xludf.DUMMYFUNCTION("IMPORTRANGE(""https://docs.google.com/spreadsheets/d/11923uPwbBZFjjGgGUA6NLw09EwE0CqkOc4q9oUmW1yo/edit?usp=sharing"",""พะเยา!M247"")"),107742.739999999)</f>
        <v>107742.739999999</v>
      </c>
      <c r="O352" s="165">
        <f t="shared" ca="1" si="105"/>
        <v>29.601280290125555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IFERROR(__xludf.DUMMYFUNCTION("IMPORTRANGE(""https://docs.google.com/spreadsheets/d/11923uPwbBZFjjGgGUA6NLw09EwE0CqkOc4q9oUmW1yo/edit?usp=sharing"",""พะเยา!M249"")"),107742.739999999)</f>
        <v>107742.739999999</v>
      </c>
      <c r="O354" s="168">
        <f t="shared" ca="1" si="105"/>
        <v>29.601280290125555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IFERROR(__xludf.DUMMYFUNCTION("IMPORTRANGE(""https://docs.google.com/spreadsheets/d/11923uPwbBZFjjGgGUA6NLw09EwE0CqkOc4q9oUmW1yo/edit?usp=sharing"",""พะเยา!M252"")"),48233.74)</f>
        <v>48233.74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IFERROR(__xludf.DUMMYFUNCTION("IMPORTRANGE(""https://docs.google.com/spreadsheets/d/11923uPwbBZFjjGgGUA6NLw09EwE0CqkOc4q9oUmW1yo/edit?usp=sharing"",""พะเยา!M275"")"),177500.2)</f>
        <v>177500.2</v>
      </c>
      <c r="O380" s="372">
        <f ca="1">+IF(L380&gt;0,N380*100/L380,0)</f>
        <v>17.257826780227902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IFERROR(__xludf.DUMMYFUNCTION("IMPORTRANGE(""https://docs.google.com/spreadsheets/d/11923uPwbBZFjjGgGUA6NLw09EwE0CqkOc4q9oUmW1yo/edit?usp=sharing"",""พะเยา!M278"")"),177500.2)</f>
        <v>177500.2</v>
      </c>
      <c r="O383" s="165">
        <f t="shared" ca="1" si="109"/>
        <v>17.257826780227902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IFERROR(__xludf.DUMMYFUNCTION("IMPORTRANGE(""https://docs.google.com/spreadsheets/d/11923uPwbBZFjjGgGUA6NLw09EwE0CqkOc4q9oUmW1yo/edit?usp=sharing"",""พะเยา!M280"")"),177500.2)</f>
        <v>177500.2</v>
      </c>
      <c r="O385" s="168">
        <f t="shared" ca="1" si="109"/>
        <v>17.257826780227902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IFERROR(__xludf.DUMMYFUNCTION("IMPORTRANGE(""https://docs.google.com/spreadsheets/d/11923uPwbBZFjjGgGUA6NLw09EwE0CqkOc4q9oUmW1yo/edit?usp=sharing"",""พะเยา!M281"")"),122055.2)</f>
        <v>122055.2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IFERROR(__xludf.DUMMYFUNCTION("IMPORTRANGE(""https://docs.google.com/spreadsheets/d/11923uPwbBZFjjGgGUA6NLw09EwE0CqkOc4q9oUmW1yo/edit?usp=sharing"",""พะเยา!M283"")"),46905)</f>
        <v>46905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IFERROR(__xludf.DUMMYFUNCTION("IMPORTRANGE(""https://docs.google.com/spreadsheets/d/11923uPwbBZFjjGgGUA6NLw09EwE0CqkOc4q9oUmW1yo/edit?usp=sharing"",""พะเยา!M284"")"),8540)</f>
        <v>8540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IFERROR(__xludf.DUMMYFUNCTION("IMPORTRANGE(""https://docs.google.com/spreadsheets/d/11923uPwbBZFjjGgGUA6NLw09EwE0CqkOc4q9oUmW1yo/edit?usp=sharing"",""พะเยา!M296"")"),153748)</f>
        <v>153748</v>
      </c>
      <c r="O401" s="372">
        <f ca="1">+IF(L401&gt;0,N401*100/L401,0)</f>
        <v>56.541629891144453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IFERROR(__xludf.DUMMYFUNCTION("IMPORTRANGE(""https://docs.google.com/spreadsheets/d/11923uPwbBZFjjGgGUA6NLw09EwE0CqkOc4q9oUmW1yo/edit?usp=sharing"",""พะเยา!M299"")"),153748)</f>
        <v>153748</v>
      </c>
      <c r="O404" s="168">
        <f t="shared" ca="1" si="112"/>
        <v>56.541629891144453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IFERROR(__xludf.DUMMYFUNCTION("IMPORTRANGE(""https://docs.google.com/spreadsheets/d/11923uPwbBZFjjGgGUA6NLw09EwE0CqkOc4q9oUmW1yo/edit?usp=sharing"",""พะเยา!M301"")"),153748)</f>
        <v>153748</v>
      </c>
      <c r="O406" s="168">
        <f t="shared" ca="1" si="112"/>
        <v>56.541629891144453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IFERROR(__xludf.DUMMYFUNCTION("IMPORTRANGE(""https://docs.google.com/spreadsheets/d/11923uPwbBZFjjGgGUA6NLw09EwE0CqkOc4q9oUmW1yo/edit?usp=sharing"",""พะเยา!M302"")"),139968)</f>
        <v>139968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IFERROR(__xludf.DUMMYFUNCTION("IMPORTRANGE(""https://docs.google.com/spreadsheets/d/11923uPwbBZFjjGgGUA6NLw09EwE0CqkOc4q9oUmW1yo/edit?usp=sharing"",""พะเยา!M305"")"),13780)</f>
        <v>13780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IFERROR(__xludf.DUMMYFUNCTION("IMPORTRANGE(""https://docs.google.com/spreadsheets/d/11923uPwbBZFjjGgGUA6NLw09EwE0CqkOc4q9oUmW1yo/edit?usp=sharing"",""พะเยา!L350"")"),396346)</f>
        <v>396346</v>
      </c>
      <c r="M455" s="372"/>
      <c r="N455" s="372">
        <f ca="1">IFERROR(__xludf.DUMMYFUNCTION("IMPORTRANGE(""https://docs.google.com/spreadsheets/d/11923uPwbBZFjjGgGUA6NLw09EwE0CqkOc4q9oUmW1yo/edit?usp=sharing"",""พะเยา!M350"")"),195983.85)</f>
        <v>195983.85</v>
      </c>
      <c r="O455" s="372">
        <f t="shared" ref="O455:O459" ca="1" si="116">+IF(L455&gt;0,N455*100/L455,0)</f>
        <v>49.447666937473826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IFERROR(__xludf.DUMMYFUNCTION("IMPORTRANGE(""https://docs.google.com/spreadsheets/d/11923uPwbBZFjjGgGUA6NLw09EwE0CqkOc4q9oUmW1yo/edit?usp=sharing"",""พะเยา!L352"")"),396346)</f>
        <v>396346</v>
      </c>
      <c r="M457" s="165"/>
      <c r="N457" s="168">
        <f ca="1">IFERROR(__xludf.DUMMYFUNCTION("IMPORTRANGE(""https://docs.google.com/spreadsheets/d/11923uPwbBZFjjGgGUA6NLw09EwE0CqkOc4q9oUmW1yo/edit?usp=sharing"",""พะเยา!M352"")"),195983.85)</f>
        <v>195983.85</v>
      </c>
      <c r="O457" s="168">
        <f t="shared" ca="1" si="116"/>
        <v>49.447666937473826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IFERROR(__xludf.DUMMYFUNCTION("IMPORTRANGE(""https://docs.google.com/spreadsheets/d/11923uPwbBZFjjGgGUA6NLw09EwE0CqkOc4q9oUmW1yo/edit?usp=sharing"",""พะเยา!L354"")"),396346)</f>
        <v>396346</v>
      </c>
      <c r="M459" s="168"/>
      <c r="N459" s="168">
        <f ca="1">IFERROR(__xludf.DUMMYFUNCTION("IMPORTRANGE(""https://docs.google.com/spreadsheets/d/11923uPwbBZFjjGgGUA6NLw09EwE0CqkOc4q9oUmW1yo/edit?usp=sharing"",""พะเยา!M354"")"),195983.85)</f>
        <v>195983.85</v>
      </c>
      <c r="O459" s="168">
        <f t="shared" ca="1" si="116"/>
        <v>49.447666937473826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IFERROR(__xludf.DUMMYFUNCTION("IMPORTRANGE(""https://docs.google.com/spreadsheets/d/11923uPwbBZFjjGgGUA6NLw09EwE0CqkOc4q9oUmW1yo/edit?usp=sharing"",""พะเยา!M357"")"),53019.35)</f>
        <v>53019.35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IFERROR(__xludf.DUMMYFUNCTION("IMPORTRANGE(""https://docs.google.com/spreadsheets/d/11923uPwbBZFjjGgGUA6NLw09EwE0CqkOc4q9oUmW1yo/edit?usp=sharing"",""พะเยา!M358"")"),142964.5)</f>
        <v>142964.5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IFERROR(__xludf.DUMMYFUNCTION("IMPORTRANGE(""https://docs.google.com/spreadsheets/d/11923uPwbBZFjjGgGUA6NLw09EwE0CqkOc4q9oUmW1yo/edit?usp=sharing"",""พะเยา!I359"")"),31127)</f>
        <v>31127</v>
      </c>
      <c r="J464" s="266">
        <f ca="1">IFERROR(__xludf.DUMMYFUNCTION("IMPORTRANGE(""https://docs.google.com/spreadsheets/d/11923uPwbBZFjjGgGUA6NLw09EwE0CqkOc4q9oUmW1yo/edit?usp=sharing"",""พะเยา!J359"")"),0)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IFERROR(__xludf.DUMMYFUNCTION("IMPORTRANGE(""https://docs.google.com/spreadsheets/d/11923uPwbBZFjjGgGUA6NLw09EwE0CqkOc4q9oUmW1yo/edit?usp=sharing"",""พะเยา!I411"")"),0)</f>
        <v>0</v>
      </c>
      <c r="J516" s="266">
        <f ca="1">IFERROR(__xludf.DUMMYFUNCTION("IMPORTRANGE(""https://docs.google.com/spreadsheets/d/11923uPwbBZFjjGgGUA6NLw09EwE0CqkOc4q9oUmW1yo/edit?usp=sharing"",""พะเยา!J411"")"),0)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IFERROR(__xludf.DUMMYFUNCTION("IMPORTRANGE(""https://docs.google.com/spreadsheets/d/11923uPwbBZFjjGgGUA6NLw09EwE0CqkOc4q9oUmW1yo/edit?usp=sharing"",""พะเยา!I412"")"),0)</f>
        <v>0</v>
      </c>
      <c r="J517" s="283">
        <f ca="1">IFERROR(__xludf.DUMMYFUNCTION("IMPORTRANGE(""https://docs.google.com/spreadsheets/d/11923uPwbBZFjjGgGUA6NLw09EwE0CqkOc4q9oUmW1yo/edit?usp=sharing"",""พะเยา!J412"")"),0)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IFERROR(__xludf.DUMMYFUNCTION("IMPORTRANGE(""https://docs.google.com/spreadsheets/d/11923uPwbBZFjjGgGUA6NLw09EwE0CqkOc4q9oUmW1yo/edit?usp=sharing"",""พะเยา!I413"")"),0)</f>
        <v>0</v>
      </c>
      <c r="J518" s="283">
        <f ca="1">IFERROR(__xludf.DUMMYFUNCTION("IMPORTRANGE(""https://docs.google.com/spreadsheets/d/11923uPwbBZFjjGgGUA6NLw09EwE0CqkOc4q9oUmW1yo/edit?usp=sharing"",""พะเยา!J413"")"),0)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IFERROR(__xludf.DUMMYFUNCTION("IMPORTRANGE(""https://docs.google.com/spreadsheets/d/11923uPwbBZFjjGgGUA6NLw09EwE0CqkOc4q9oUmW1yo/edit?usp=sharing"",""พะเยา!I420"")"),6)</f>
        <v>6</v>
      </c>
      <c r="J525" s="283">
        <f ca="1">IFERROR(__xludf.DUMMYFUNCTION("IMPORTRANGE(""https://docs.google.com/spreadsheets/d/11923uPwbBZFjjGgGUA6NLw09EwE0CqkOc4q9oUmW1yo/edit?usp=sharing"",""พะเยา!J420"")"),0)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IFERROR(__xludf.DUMMYFUNCTION("IMPORTRANGE(""https://docs.google.com/spreadsheets/d/11923uPwbBZFjjGgGUA6NLw09EwE0CqkOc4q9oUmW1yo/edit?usp=sharing"",""พะเยา!I421"")"),4)</f>
        <v>4</v>
      </c>
      <c r="J526" s="283">
        <f ca="1">IFERROR(__xludf.DUMMYFUNCTION("IMPORTRANGE(""https://docs.google.com/spreadsheets/d/11923uPwbBZFjjGgGUA6NLw09EwE0CqkOc4q9oUmW1yo/edit?usp=sharing"",""พะเยา!J421"")"),0)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IFERROR(__xludf.DUMMYFUNCTION("IMPORTRANGE(""https://docs.google.com/spreadsheets/d/11923uPwbBZFjjGgGUA6NLw09EwE0CqkOc4q9oUmW1yo/edit?usp=sharing"",""พะเยา!J459"")"),1351)</f>
        <v>1351</v>
      </c>
      <c r="K564" s="371">
        <f ca="1">IF(I564&gt;0,J564*100/I564,0)</f>
        <v>69.282051282051285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IFERROR(__xludf.DUMMYFUNCTION("IMPORTRANGE(""https://docs.google.com/spreadsheets/d/11923uPwbBZFjjGgGUA6NLw09EwE0CqkOc4q9oUmW1yo/edit?usp=sharing"",""พะเยา!M459"")"),44110)</f>
        <v>44110</v>
      </c>
      <c r="O564" s="372">
        <f t="shared" ref="O564:O568" ca="1" si="122">+IF(L564&gt;0,N564*100/L564,0)</f>
        <v>31.010967379077616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IFERROR(__xludf.DUMMYFUNCTION("IMPORTRANGE(""https://docs.google.com/spreadsheets/d/11923uPwbBZFjjGgGUA6NLw09EwE0CqkOc4q9oUmW1yo/edit?usp=sharing"",""พะเยา!M461"")"),44110)</f>
        <v>44110</v>
      </c>
      <c r="O566" s="168">
        <f t="shared" ca="1" si="122"/>
        <v>31.010967379077616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IFERROR(__xludf.DUMMYFUNCTION("IMPORTRANGE(""https://docs.google.com/spreadsheets/d/11923uPwbBZFjjGgGUA6NLw09EwE0CqkOc4q9oUmW1yo/edit?usp=sharing"",""พะเยา!M463"")"),44110)</f>
        <v>44110</v>
      </c>
      <c r="O568" s="168">
        <f t="shared" ca="1" si="122"/>
        <v>31.010967379077616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IFERROR(__xludf.DUMMYFUNCTION("IMPORTRANGE(""https://docs.google.com/spreadsheets/d/11923uPwbBZFjjGgGUA6NLw09EwE0CqkOc4q9oUmW1yo/edit?usp=sharing"",""พะเยา!M466"")"),21633)</f>
        <v>21633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IFERROR(__xludf.DUMMYFUNCTION("IMPORTRANGE(""https://docs.google.com/spreadsheets/d/11923uPwbBZFjjGgGUA6NLw09EwE0CqkOc4q9oUmW1yo/edit?usp=sharing"",""พะเยา!M467"")"),22477)</f>
        <v>22477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IFERROR(__xludf.DUMMYFUNCTION("IMPORTRANGE(""https://docs.google.com/spreadsheets/d/11923uPwbBZFjjGgGUA6NLw09EwE0CqkOc4q9oUmW1yo/edit?usp=sharing"",""พะเยา!J468"")"),1351)</f>
        <v>1351</v>
      </c>
      <c r="K573" s="201">
        <f ca="1">IF(I573&gt;0,J573*100/I573,0)</f>
        <v>69.282051282051285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IFERROR(__xludf.DUMMYFUNCTION("IMPORTRANGE(""https://docs.google.com/spreadsheets/d/11923uPwbBZFjjGgGUA6NLw09EwE0CqkOc4q9oUmW1yo/edit?usp=sharing"",""พะเยา!J471"")"),64)</f>
        <v>64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IFERROR(__xludf.DUMMYFUNCTION("IMPORTRANGE(""https://docs.google.com/spreadsheets/d/11923uPwbBZFjjGgGUA6NLw09EwE0CqkOc4q9oUmW1yo/edit?usp=sharing"",""พะเยา!J472"")"),1287)</f>
        <v>1287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IFERROR(__xludf.DUMMYFUNCTION("IMPORTRANGE(""https://docs.google.com/spreadsheets/d/11923uPwbBZFjjGgGUA6NLw09EwE0CqkOc4q9oUmW1yo/edit?usp=sharing"",""พะเยา!J475"")"),11)</f>
        <v>11</v>
      </c>
      <c r="K580" s="371">
        <f ca="1">IF(I580&gt;0,J580*100/I580,0)</f>
        <v>27.5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IFERROR(__xludf.DUMMYFUNCTION("IMPORTRANGE(""https://docs.google.com/spreadsheets/d/11923uPwbBZFjjGgGUA6NLw09EwE0CqkOc4q9oUmW1yo/edit?usp=sharing"",""พะเยา!J486"")"),11)</f>
        <v>11</v>
      </c>
      <c r="K591" s="163">
        <f t="shared" ca="1" si="125"/>
        <v>27.5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IFERROR(__xludf.DUMMYFUNCTION("IMPORTRANGE(""https://docs.google.com/spreadsheets/d/11923uPwbBZFjjGgGUA6NLw09EwE0CqkOc4q9oUmW1yo/edit?usp=sharing"",""พะเยา!J490"")"),11)</f>
        <v>11</v>
      </c>
      <c r="K595" s="163">
        <f t="shared" ca="1" si="125"/>
        <v>27.5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0">
        <f ca="1">IFERROR(__xludf.DUMMYFUNCTION("IMPORTRANGE(""https://docs.google.com/spreadsheets/d/11923uPwbBZFjjGgGUA6NLw09EwE0CqkOc4q9oUmW1yo/edit?usp=sharing"",""พะเยา!J491"")"),5.5)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IFERROR(__xludf.DUMMYFUNCTION("IMPORTRANGE(""https://docs.google.com/spreadsheets/d/11923uPwbBZFjjGgGUA6NLw09EwE0CqkOc4q9oUmW1yo/edit?usp=sharing"",""พะเยา!I523"")"),4799661.59)</f>
        <v>4799661.59</v>
      </c>
      <c r="J628" s="340">
        <f ca="1">IFERROR(__xludf.DUMMYFUNCTION("IMPORTRANGE(""https://docs.google.com/spreadsheets/d/11923uPwbBZFjjGgGUA6NLw09EwE0CqkOc4q9oUmW1yo/edit?usp=sharing"",""พะเยา!J523"")"),2082601.89)</f>
        <v>2082601.89</v>
      </c>
      <c r="K628" s="341">
        <f t="shared" ref="K628:K635" ca="1" si="129">IF(I628&gt;0,J628*100/I628,0)</f>
        <v>43.390598502591516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IFERROR(__xludf.DUMMYFUNCTION("IMPORTRANGE(""https://docs.google.com/spreadsheets/d/11923uPwbBZFjjGgGUA6NLw09EwE0CqkOc4q9oUmW1yo/edit?usp=sharing"",""พะเยา!I524"")"),454)</f>
        <v>454</v>
      </c>
      <c r="J629" s="340">
        <f ca="1">IFERROR(__xludf.DUMMYFUNCTION("IMPORTRANGE(""https://docs.google.com/spreadsheets/d/11923uPwbBZFjjGgGUA6NLw09EwE0CqkOc4q9oUmW1yo/edit?usp=sharing"",""พะเยา!J524"")"),204)</f>
        <v>204</v>
      </c>
      <c r="K629" s="341">
        <f t="shared" ca="1" si="129"/>
        <v>44.933920704845818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0">
        <f ca="1">IFERROR(__xludf.DUMMYFUNCTION("IMPORTRANGE(""https://docs.google.com/spreadsheets/d/11923uPwbBZFjjGgGUA6NLw09EwE0CqkOc4q9oUmW1yo/edit?usp=sharing"",""พะเยา!J525"")"),430519.13)</f>
        <v>430519.13</v>
      </c>
      <c r="K630" s="341">
        <f t="shared" ca="1" si="129"/>
        <v>4.339768671616997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IFERROR(__xludf.DUMMYFUNCTION("IMPORTRANGE(""https://docs.google.com/spreadsheets/d/11923uPwbBZFjjGgGUA6NLw09EwE0CqkOc4q9oUmW1yo/edit?usp=sharing"",""พะเยา!I526"")"),332)</f>
        <v>332</v>
      </c>
      <c r="J631" s="340">
        <f ca="1">IFERROR(__xludf.DUMMYFUNCTION("IMPORTRANGE(""https://docs.google.com/spreadsheets/d/11923uPwbBZFjjGgGUA6NLw09EwE0CqkOc4q9oUmW1yo/edit?usp=sharing"",""พะเยา!J526"")"),85)</f>
        <v>85</v>
      </c>
      <c r="K631" s="341">
        <f t="shared" ca="1" si="129"/>
        <v>25.602409638554217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IFERROR(__xludf.DUMMYFUNCTION("IMPORTRANGE(""https://docs.google.com/spreadsheets/d/11923uPwbBZFjjGgGUA6NLw09EwE0CqkOc4q9oUmW1yo/edit?usp=sharing"",""พะเยา!I527"")"),61819.65)</f>
        <v>61819.65</v>
      </c>
      <c r="J632" s="340">
        <f ca="1">IFERROR(__xludf.DUMMYFUNCTION("IMPORTRANGE(""https://docs.google.com/spreadsheets/d/11923uPwbBZFjjGgGUA6NLw09EwE0CqkOc4q9oUmW1yo/edit?usp=sharing"",""พะเยา!J527"")"),2100)</f>
        <v>2100</v>
      </c>
      <c r="K632" s="341">
        <f t="shared" ca="1" si="129"/>
        <v>3.3969781452984606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IFERROR(__xludf.DUMMYFUNCTION("IMPORTRANGE(""https://docs.google.com/spreadsheets/d/11923uPwbBZFjjGgGUA6NLw09EwE0CqkOc4q9oUmW1yo/edit?usp=sharing"",""พะเยา!I528"")"),107)</f>
        <v>107</v>
      </c>
      <c r="J633" s="340">
        <f ca="1">IFERROR(__xludf.DUMMYFUNCTION("IMPORTRANGE(""https://docs.google.com/spreadsheets/d/11923uPwbBZFjjGgGUA6NLw09EwE0CqkOc4q9oUmW1yo/edit?usp=sharing"",""พะเยา!J528"")"),2)</f>
        <v>2</v>
      </c>
      <c r="K633" s="341">
        <f t="shared" ca="1" si="129"/>
        <v>1.8691588785046729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IFERROR(__xludf.DUMMYFUNCTION("IMPORTRANGE(""https://docs.google.com/spreadsheets/d/11923uPwbBZFjjGgGUA6NLw09EwE0CqkOc4q9oUmW1yo/edit?usp=sharing"",""พะเยา!I529"")"),6000000)</f>
        <v>6000000</v>
      </c>
      <c r="J634" s="340">
        <f ca="1">IFERROR(__xludf.DUMMYFUNCTION("IMPORTRANGE(""https://docs.google.com/spreadsheets/d/11923uPwbBZFjjGgGUA6NLw09EwE0CqkOc4q9oUmW1yo/edit?usp=sharing"",""พะเยา!J529"")"),1580000)</f>
        <v>1580000</v>
      </c>
      <c r="K634" s="341">
        <f t="shared" ca="1" si="129"/>
        <v>26.333333333333332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IFERROR(__xludf.DUMMYFUNCTION("IMPORTRANGE(""https://docs.google.com/spreadsheets/d/11923uPwbBZFjjGgGUA6NLw09EwE0CqkOc4q9oUmW1yo/edit?usp=sharing"",""พะเยา!J530"")"),34)</f>
        <v>34</v>
      </c>
      <c r="K635" s="486">
        <f t="shared" ca="1" si="129"/>
        <v>28.333333333333332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P4" sqref="P4"/>
      <selection pane="bottomLeft" activeCell="G560" sqref="G56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ht="18" customHeight="1" x14ac:dyDescent="0.35">
      <c r="A2" s="515" t="s">
        <v>252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ht="18" customHeight="1" x14ac:dyDescent="0.35">
      <c r="A3" s="515" t="s">
        <v>272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3" t="s">
        <v>2</v>
      </c>
      <c r="B5" s="524"/>
      <c r="C5" s="524"/>
      <c r="D5" s="524"/>
      <c r="E5" s="524"/>
      <c r="F5" s="524"/>
      <c r="G5" s="525"/>
      <c r="H5" s="516" t="s">
        <v>3</v>
      </c>
      <c r="I5" s="518" t="s">
        <v>4</v>
      </c>
      <c r="J5" s="519"/>
      <c r="K5" s="520"/>
      <c r="L5" s="521" t="s">
        <v>5</v>
      </c>
      <c r="M5" s="520"/>
      <c r="N5" s="522" t="s">
        <v>6</v>
      </c>
      <c r="O5" s="519"/>
      <c r="P5" s="520"/>
    </row>
    <row r="6" spans="1:16" ht="21.75" customHeight="1" x14ac:dyDescent="0.35">
      <c r="A6" s="526"/>
      <c r="B6" s="527"/>
      <c r="C6" s="527"/>
      <c r="D6" s="527"/>
      <c r="E6" s="527"/>
      <c r="F6" s="527"/>
      <c r="G6" s="528"/>
      <c r="H6" s="51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9" t="s">
        <v>15</v>
      </c>
      <c r="B7" s="519"/>
      <c r="C7" s="519"/>
      <c r="D7" s="519"/>
      <c r="E7" s="519"/>
      <c r="F7" s="519"/>
      <c r="G7" s="52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0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4615912</v>
      </c>
      <c r="M8" s="23">
        <f t="shared" ca="1" si="0"/>
        <v>1978380</v>
      </c>
      <c r="N8" s="23">
        <f t="shared" ca="1" si="0"/>
        <v>1885263.5699999998</v>
      </c>
      <c r="O8" s="22">
        <f t="shared" ref="O8:O16" ca="1" si="1">IF(L8&gt;0,N8*100/L8,0)</f>
        <v>40.842710389626141</v>
      </c>
      <c r="P8" s="22">
        <f t="shared" ref="P8:P16" ca="1" si="2">IF(M8&gt;0,N8*100/M8,0)</f>
        <v>95.293299062869607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4615912</v>
      </c>
      <c r="M10" s="30">
        <f t="shared" ca="1" si="4"/>
        <v>1978380</v>
      </c>
      <c r="N10" s="30">
        <f t="shared" ca="1" si="4"/>
        <v>1885263.5699999998</v>
      </c>
      <c r="O10" s="29">
        <f t="shared" ca="1" si="1"/>
        <v>40.842710389626141</v>
      </c>
      <c r="P10" s="29">
        <f t="shared" ca="1" si="2"/>
        <v>95.293299062869607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33"/>
      <c r="F11" s="533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4540312</v>
      </c>
      <c r="M12" s="39">
        <f t="shared" ca="1" si="6"/>
        <v>1902780</v>
      </c>
      <c r="N12" s="39">
        <f t="shared" ca="1" si="6"/>
        <v>1809663.5699999998</v>
      </c>
      <c r="O12" s="39">
        <f t="shared" ca="1" si="1"/>
        <v>39.857691938351365</v>
      </c>
      <c r="P12" s="39">
        <f t="shared" ca="1" si="2"/>
        <v>95.106295525494261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2415612</v>
      </c>
      <c r="M14" s="39">
        <f t="shared" si="8"/>
        <v>0</v>
      </c>
      <c r="N14" s="39">
        <f t="shared" ca="1" si="8"/>
        <v>576743.62999999989</v>
      </c>
      <c r="O14" s="39">
        <f t="shared" ca="1" si="1"/>
        <v>23.875673328332525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33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9" t="s">
        <v>24</v>
      </c>
      <c r="B17" s="519"/>
      <c r="C17" s="519"/>
      <c r="D17" s="519"/>
      <c r="E17" s="519"/>
      <c r="F17" s="519"/>
      <c r="G17" s="52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0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2603065</v>
      </c>
      <c r="M18" s="23">
        <f t="shared" ca="1" si="11"/>
        <v>1978380</v>
      </c>
      <c r="N18" s="23">
        <f t="shared" ca="1" si="11"/>
        <v>1308519.94</v>
      </c>
      <c r="O18" s="22">
        <f t="shared" ref="O18:O20" ca="1" si="12">IF(L18&gt;0,N18*100/L18,0)</f>
        <v>50.268431253157338</v>
      </c>
      <c r="P18" s="22">
        <f t="shared" ref="P18:P26" ca="1" si="13">IF(M18&gt;0,N18*100/M18,0)</f>
        <v>66.140981004660375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2603065</v>
      </c>
      <c r="M20" s="30">
        <f t="shared" ca="1" si="15"/>
        <v>1978380</v>
      </c>
      <c r="N20" s="30">
        <f t="shared" ca="1" si="15"/>
        <v>1308519.94</v>
      </c>
      <c r="O20" s="29">
        <f t="shared" ca="1" si="12"/>
        <v>50.268431253157338</v>
      </c>
      <c r="P20" s="29">
        <f t="shared" ca="1" si="13"/>
        <v>66.140981004660375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33"/>
      <c r="F21" s="533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2527465</v>
      </c>
      <c r="M22" s="42">
        <f t="shared" ca="1" si="18"/>
        <v>1902780</v>
      </c>
      <c r="N22" s="39">
        <f t="shared" ca="1" si="18"/>
        <v>1232919.94</v>
      </c>
      <c r="O22" s="39">
        <f t="shared" ca="1" si="17"/>
        <v>48.780890734391967</v>
      </c>
      <c r="P22" s="39">
        <f t="shared" ca="1" si="13"/>
        <v>64.79571679332345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402765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33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9" t="s">
        <v>25</v>
      </c>
      <c r="B27" s="519"/>
      <c r="C27" s="519"/>
      <c r="D27" s="519"/>
      <c r="E27" s="519"/>
      <c r="F27" s="519"/>
      <c r="G27" s="52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0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2012847</v>
      </c>
      <c r="M28" s="23">
        <f t="shared" si="23"/>
        <v>0</v>
      </c>
      <c r="N28" s="23">
        <f t="shared" ca="1" si="23"/>
        <v>576743.62999999989</v>
      </c>
      <c r="O28" s="22">
        <f t="shared" ref="O28:O30" ca="1" si="24">IF(L28&gt;0,N28*100/L28,0)</f>
        <v>28.653128131447637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2012847</v>
      </c>
      <c r="M30" s="30">
        <f t="shared" si="27"/>
        <v>0</v>
      </c>
      <c r="N30" s="30">
        <f t="shared" ca="1" si="27"/>
        <v>576743.62999999989</v>
      </c>
      <c r="O30" s="29">
        <f t="shared" ca="1" si="24"/>
        <v>28.653128131447637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33"/>
      <c r="F31" s="533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2012847</v>
      </c>
      <c r="M32" s="39">
        <f t="shared" si="30"/>
        <v>0</v>
      </c>
      <c r="N32" s="39">
        <f t="shared" ca="1" si="30"/>
        <v>576743.62999999989</v>
      </c>
      <c r="O32" s="39">
        <f t="shared" ca="1" si="29"/>
        <v>28.653128131447637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2012847</v>
      </c>
      <c r="M34" s="39">
        <f t="shared" si="32"/>
        <v>0</v>
      </c>
      <c r="N34" s="39">
        <f t="shared" ca="1" si="32"/>
        <v>576743.62999999989</v>
      </c>
      <c r="O34" s="39">
        <f t="shared" ca="1" si="29"/>
        <v>28.653128131447637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33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2603065</v>
      </c>
      <c r="M37" s="55">
        <f t="shared" ca="1" si="33"/>
        <v>1978380</v>
      </c>
      <c r="N37" s="55">
        <f t="shared" ca="1" si="33"/>
        <v>1308519.94</v>
      </c>
      <c r="O37" s="56">
        <f t="shared" ca="1" si="29"/>
        <v>50.268431253157338</v>
      </c>
      <c r="P37" s="56">
        <f t="shared" ca="1" si="25"/>
        <v>66.140981004660375</v>
      </c>
    </row>
    <row r="38" spans="1:16" ht="21.75" customHeight="1" x14ac:dyDescent="0.45">
      <c r="A38" s="534" t="s">
        <v>27</v>
      </c>
      <c r="B38" s="519"/>
      <c r="C38" s="519"/>
      <c r="D38" s="519"/>
      <c r="E38" s="519"/>
      <c r="F38" s="519"/>
      <c r="G38" s="52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35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36" t="s">
        <v>17</v>
      </c>
      <c r="E41" s="533"/>
      <c r="F41" s="533"/>
      <c r="G41" s="533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369435.95</v>
      </c>
      <c r="O41" s="78">
        <f t="shared" ref="O41:O43" ca="1" si="35">IF(L41&gt;0,N41*100/L41,0)</f>
        <v>56.136749734082969</v>
      </c>
      <c r="P41" s="78">
        <f t="shared" ref="P41:P43" ca="1" si="36">IF(M41&gt;0,N41*100/M41,0)</f>
        <v>74.845208670988654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369435.95</v>
      </c>
      <c r="O43" s="78">
        <f t="shared" ca="1" si="35"/>
        <v>56.136749734082969</v>
      </c>
      <c r="P43" s="78">
        <f t="shared" ca="1" si="36"/>
        <v>74.845208670988654</v>
      </c>
    </row>
    <row r="44" spans="1:16" ht="21.75" customHeight="1" x14ac:dyDescent="0.45">
      <c r="A44" s="80"/>
      <c r="B44" s="81"/>
      <c r="C44" s="82" t="s">
        <v>16</v>
      </c>
      <c r="D44" s="537" t="s">
        <v>20</v>
      </c>
      <c r="E44" s="533"/>
      <c r="F44" s="533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IFERROR(__xludf.DUMMYFUNCTION("IMPORTRANGE(""https://docs.google.com/spreadsheets/d/1Yj_ptqi66GCucihVvJfMjLAmec39IyEx_6qawtMGysU/edit?usp=sharing"",""สบก!R27"")"),369435.95)</f>
        <v>369435.95</v>
      </c>
      <c r="O45" s="39">
        <f ca="1">IF(L45&gt;0,N45*100/L45,0)</f>
        <v>56.136749734082969</v>
      </c>
      <c r="P45" s="39">
        <f ca="1">IF(M45&gt;0,N45*100/M45,0)</f>
        <v>74.845208670988654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37" t="s">
        <v>23</v>
      </c>
      <c r="E48" s="53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8" t="s">
        <v>32</v>
      </c>
      <c r="C52" s="533"/>
      <c r="D52" s="533"/>
      <c r="E52" s="533"/>
      <c r="F52" s="533"/>
      <c r="G52" s="53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9" t="s">
        <v>17</v>
      </c>
      <c r="E53" s="533"/>
      <c r="F53" s="533"/>
      <c r="G53" s="533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289715</v>
      </c>
      <c r="O53" s="120">
        <f t="shared" ref="O53:O55" ca="1" si="40">IF(L53&gt;0,N53*100/L53,0)</f>
        <v>47.339052287581701</v>
      </c>
      <c r="P53" s="120">
        <f t="shared" ref="P53:P55" ca="1" si="41">IF(M53&gt;0,N53*100/M53,0)</f>
        <v>60.832545931758531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289715</v>
      </c>
      <c r="O55" s="120">
        <f t="shared" ca="1" si="40"/>
        <v>47.339052287581701</v>
      </c>
      <c r="P55" s="120">
        <f t="shared" ca="1" si="41"/>
        <v>60.832545931758531</v>
      </c>
    </row>
    <row r="56" spans="1:16" ht="21.75" customHeight="1" x14ac:dyDescent="0.45">
      <c r="A56" s="80"/>
      <c r="B56" s="81"/>
      <c r="C56" s="82" t="s">
        <v>16</v>
      </c>
      <c r="D56" s="537" t="s">
        <v>20</v>
      </c>
      <c r="E56" s="533"/>
      <c r="F56" s="533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IFERROR(__xludf.DUMMYFUNCTION("IMPORTRANGE(""https://docs.google.com/spreadsheets/d/1Yj_ptqi66GCucihVvJfMjLAmec39IyEx_6qawtMGysU/edit?usp=sharing"",""สบก!AA27"")"),289715)</f>
        <v>289715</v>
      </c>
      <c r="O57" s="39">
        <f ca="1">IF(L57&gt;0,N57*100/L57,0)</f>
        <v>47.339052287581701</v>
      </c>
      <c r="P57" s="39">
        <f ca="1">IF(M57&gt;0,N57*100/M57,0)</f>
        <v>60.832545931758531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37" t="s">
        <v>23</v>
      </c>
      <c r="E60" s="53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40" t="s">
        <v>17</v>
      </c>
      <c r="E66" s="531"/>
      <c r="F66" s="531"/>
      <c r="G66" s="53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32" t="s">
        <v>20</v>
      </c>
      <c r="E69" s="533"/>
      <c r="F69" s="53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37" t="s">
        <v>23</v>
      </c>
      <c r="E73" s="533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40" t="s">
        <v>17</v>
      </c>
      <c r="E94" s="531"/>
      <c r="F94" s="531"/>
      <c r="G94" s="53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32" t="s">
        <v>20</v>
      </c>
      <c r="E97" s="533"/>
      <c r="F97" s="53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37" t="s">
        <v>23</v>
      </c>
      <c r="E101" s="533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IFERROR(__xludf.DUMMYFUNCTION("IMPORTRANGE(""https://docs.google.com/spreadsheets/d/11923uPwbBZFjjGgGUA6NLw09EwE0CqkOc4q9oUmW1yo/edit?usp=sharing"",""พิจิตร!J50"")"),0)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40" t="s">
        <v>17</v>
      </c>
      <c r="E118" s="531"/>
      <c r="F118" s="531"/>
      <c r="G118" s="53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32" t="s">
        <v>20</v>
      </c>
      <c r="E121" s="533"/>
      <c r="F121" s="53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37" t="s">
        <v>23</v>
      </c>
      <c r="E125" s="533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IFERROR(__xludf.DUMMYFUNCTION("IMPORTRANGE(""https://docs.google.com/spreadsheets/d/11923uPwbBZFjjGgGUA6NLw09EwE0CqkOc4q9oUmW1yo/edit?usp=sharing"",""พิจิตร!J65"")"),0)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IFERROR(__xludf.DUMMYFUNCTION("IMPORTRANGE(""https://docs.google.com/spreadsheets/d/11923uPwbBZFjjGgGUA6NLw09EwE0CqkOc4q9oUmW1yo/edit?usp=sharing"",""พิจิตร!I68"")"),0)</f>
        <v>0</v>
      </c>
      <c r="J138" s="266">
        <f ca="1">IFERROR(__xludf.DUMMYFUNCTION("IMPORTRANGE(""https://docs.google.com/spreadsheets/d/11923uPwbBZFjjGgGUA6NLw09EwE0CqkOc4q9oUmW1yo/edit?usp=sharing"",""พิจิตร!J68"")"),0)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40" t="s">
        <v>17</v>
      </c>
      <c r="E140" s="531"/>
      <c r="F140" s="531"/>
      <c r="G140" s="531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55625</v>
      </c>
      <c r="N140" s="152">
        <f t="shared" ca="1" si="64"/>
        <v>35258</v>
      </c>
      <c r="O140" s="151">
        <f t="shared" ref="O140:O142" ca="1" si="65">IF(L140&gt;0,N140*100/L140,0)</f>
        <v>60.270085470085469</v>
      </c>
      <c r="P140" s="151">
        <f t="shared" ref="P140:P142" ca="1" si="66">IF(M140&gt;0,N140*100/M140,0)</f>
        <v>63.385168539325839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55625</v>
      </c>
      <c r="N142" s="88">
        <f t="shared" ca="1" si="68"/>
        <v>35258</v>
      </c>
      <c r="O142" s="156">
        <f t="shared" ca="1" si="65"/>
        <v>60.270085470085469</v>
      </c>
      <c r="P142" s="156">
        <f t="shared" ca="1" si="66"/>
        <v>63.385168539325839</v>
      </c>
    </row>
    <row r="143" spans="1:16" ht="21.75" customHeight="1" x14ac:dyDescent="0.45">
      <c r="A143" s="157"/>
      <c r="B143" s="158"/>
      <c r="C143" s="158" t="s">
        <v>16</v>
      </c>
      <c r="D143" s="532" t="s">
        <v>20</v>
      </c>
      <c r="E143" s="533"/>
      <c r="F143" s="53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IFERROR(__xludf.DUMMYFUNCTION("IMPORTRANGE(""https://docs.google.com/spreadsheets/d/1Yj_ptqi66GCucihVvJfMjLAmec39IyEx_6qawtMGysU/edit?usp=sharing"",""สบก!BJ27"")"),55625)</f>
        <v>55625</v>
      </c>
      <c r="N144" s="168">
        <f ca="1">IFERROR(__xludf.DUMMYFUNCTION("IMPORTRANGE(""https://docs.google.com/spreadsheets/d/1Yj_ptqi66GCucihVvJfMjLAmec39IyEx_6qawtMGysU/edit?usp=sharing"",""สบก!BK27"")"),35258)</f>
        <v>35258</v>
      </c>
      <c r="O144" s="168">
        <f ca="1">IF(L144&gt;0,N144*100/L144,0)</f>
        <v>60.270085470085469</v>
      </c>
      <c r="P144" s="168">
        <f ca="1">IF(M144&gt;0,N144*100/M144,0)</f>
        <v>63.385168539325839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37" t="s">
        <v>23</v>
      </c>
      <c r="E147" s="533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IFERROR(__xludf.DUMMYFUNCTION("IMPORTRANGE(""https://docs.google.com/spreadsheets/d/11923uPwbBZFjjGgGUA6NLw09EwE0CqkOc4q9oUmW1yo/edit?usp=sharing"",""พิจิตร!I74"")"),4)</f>
        <v>4</v>
      </c>
      <c r="J149" s="274">
        <f ca="1">IFERROR(__xludf.DUMMYFUNCTION("IMPORTRANGE(""https://docs.google.com/spreadsheets/d/11923uPwbBZFjjGgGUA6NLw09EwE0CqkOc4q9oUmW1yo/edit?usp=sharing"",""พิจิตร!J74"")"),1)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IFERROR(__xludf.DUMMYFUNCTION("IMPORTRANGE(""https://docs.google.com/spreadsheets/d/11923uPwbBZFjjGgGUA6NLw09EwE0CqkOc4q9oUmW1yo/edit?usp=sharing"",""พิจิตร!J84"")"),28)</f>
        <v>28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IFERROR(__xludf.DUMMYFUNCTION("IMPORTRANGE(""https://docs.google.com/spreadsheets/d/11923uPwbBZFjjGgGUA6NLw09EwE0CqkOc4q9oUmW1yo/edit?usp=sharing"",""พิจิตร!J85"")"),28)</f>
        <v>28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IFERROR(__xludf.DUMMYFUNCTION("IMPORTRANGE(""https://docs.google.com/spreadsheets/d/11923uPwbBZFjjGgGUA6NLw09EwE0CqkOc4q9oUmW1yo/edit?usp=sharing"",""พิจิตร!I89"")"),3)</f>
        <v>3</v>
      </c>
      <c r="J164" s="283">
        <f ca="1">IFERROR(__xludf.DUMMYFUNCTION("IMPORTRANGE(""https://docs.google.com/spreadsheets/d/11923uPwbBZFjjGgGUA6NLw09EwE0CqkOc4q9oUmW1yo/edit?usp=sharing"",""พิจิตร!J89"")"),1)</f>
        <v>1</v>
      </c>
      <c r="K164" s="284">
        <f ca="1">IF(I164&gt;0,J164*100/I164,0)</f>
        <v>33.333333333333336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IFERROR(__xludf.DUMMYFUNCTION("IMPORTRANGE(""https://docs.google.com/spreadsheets/d/11923uPwbBZFjjGgGUA6NLw09EwE0CqkOc4q9oUmW1yo/edit?usp=sharing"",""พิจิตร!J98"")"),1)</f>
        <v>1</v>
      </c>
      <c r="K173" s="163">
        <f ca="1">IF(I173&gt;0,J173*100/I173,0)</f>
        <v>33.333333333333336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IFERROR(__xludf.DUMMYFUNCTION("IMPORTRANGE(""https://docs.google.com/spreadsheets/d/11923uPwbBZFjjGgGUA6NLw09EwE0CqkOc4q9oUmW1yo/edit?usp=sharing"",""พิจิตร!I101"")"),0)</f>
        <v>0</v>
      </c>
      <c r="J176" s="283">
        <f ca="1">IFERROR(__xludf.DUMMYFUNCTION("IMPORTRANGE(""https://docs.google.com/spreadsheets/d/11923uPwbBZFjjGgGUA6NLw09EwE0CqkOc4q9oUmW1yo/edit?usp=sharing"",""พิจิตร!J101"")"),0)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IFERROR(__xludf.DUMMYFUNCTION("IMPORTRANGE(""https://docs.google.com/spreadsheets/d/11923uPwbBZFjjGgGUA6NLw09EwE0CqkOc4q9oUmW1yo/edit?usp=sharing"",""พิจิตร!J113"")"),0)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IFERROR(__xludf.DUMMYFUNCTION("IMPORTRANGE(""https://docs.google.com/spreadsheets/d/11923uPwbBZFjjGgGUA6NLw09EwE0CqkOc4q9oUmW1yo/edit?usp=sharing"",""พิจิตร!I114"")"),20000)</f>
        <v>20000</v>
      </c>
      <c r="J189" s="283">
        <f ca="1">IFERROR(__xludf.DUMMYFUNCTION("IMPORTRANGE(""https://docs.google.com/spreadsheets/d/11923uPwbBZFjjGgGUA6NLw09EwE0CqkOc4q9oUmW1yo/edit?usp=sharing"",""พิจิตร!J114"")"),0)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IFERROR(__xludf.DUMMYFUNCTION("IMPORTRANGE(""https://docs.google.com/spreadsheets/d/11923uPwbBZFjjGgGUA6NLw09EwE0CqkOc4q9oUmW1yo/edit?usp=sharing"",""พิจิตร!J128"")"),0)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IFERROR(__xludf.DUMMYFUNCTION("IMPORTRANGE(""https://docs.google.com/spreadsheets/d/11923uPwbBZFjjGgGUA6NLw09EwE0CqkOc4q9oUmW1yo/edit?usp=sharing"",""พิจิตร!I129"")"),0)</f>
        <v>0</v>
      </c>
      <c r="J204" s="283">
        <f ca="1">IFERROR(__xludf.DUMMYFUNCTION("IMPORTRANGE(""https://docs.google.com/spreadsheets/d/11923uPwbBZFjjGgGUA6NLw09EwE0CqkOc4q9oUmW1yo/edit?usp=sharing"",""พิจิตร!J129"")"),0)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IFERROR(__xludf.DUMMYFUNCTION("IMPORTRANGE(""https://docs.google.com/spreadsheets/d/11923uPwbBZFjjGgGUA6NLw09EwE0CqkOc4q9oUmW1yo/edit?usp=sharing"",""พิจิตร!J143"")"),0)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IFERROR(__xludf.DUMMYFUNCTION("IMPORTRANGE(""https://docs.google.com/spreadsheets/d/11923uPwbBZFjjGgGUA6NLw09EwE0CqkOc4q9oUmW1yo/edit?usp=sharing"",""พิจิตร!I144"")"),15)</f>
        <v>15</v>
      </c>
      <c r="J219" s="266">
        <f ca="1">IFERROR(__xludf.DUMMYFUNCTION("IMPORTRANGE(""https://docs.google.com/spreadsheets/d/11923uPwbBZFjjGgGUA6NLw09EwE0CqkOc4q9oUmW1yo/edit?usp=sharing"",""พิจิตร!J144"")"),15)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40" t="s">
        <v>17</v>
      </c>
      <c r="E220" s="531"/>
      <c r="F220" s="531"/>
      <c r="G220" s="53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32" t="s">
        <v>20</v>
      </c>
      <c r="E223" s="533"/>
      <c r="F223" s="53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37" t="s">
        <v>23</v>
      </c>
      <c r="E227" s="533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IFERROR(__xludf.DUMMYFUNCTION("IMPORTRANGE(""https://docs.google.com/spreadsheets/d/11923uPwbBZFjjGgGUA6NLw09EwE0CqkOc4q9oUmW1yo/edit?usp=sharing"",""พิจิตร!I149"")"),15)</f>
        <v>15</v>
      </c>
      <c r="J229" s="266">
        <f ca="1">IFERROR(__xludf.DUMMYFUNCTION("IMPORTRANGE(""https://docs.google.com/spreadsheets/d/11923uPwbBZFjjGgGUA6NLw09EwE0CqkOc4q9oUmW1yo/edit?usp=sharing"",""พิจิตร!J149"")"),15)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IFERROR(__xludf.DUMMYFUNCTION("IMPORTRANGE(""https://docs.google.com/spreadsheets/d/11923uPwbBZFjjGgGUA6NLw09EwE0CqkOc4q9oUmW1yo/edit?usp=sharing"",""พิจิตร!I158"")"),0)</f>
        <v>0</v>
      </c>
      <c r="J238" s="266">
        <f ca="1">IFERROR(__xludf.DUMMYFUNCTION("IMPORTRANGE(""https://docs.google.com/spreadsheets/d/11923uPwbBZFjjGgGUA6NLw09EwE0CqkOc4q9oUmW1yo/edit?usp=sharing"",""พิจิตร!J158"")"),0)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IFERROR(__xludf.DUMMYFUNCTION("IMPORTRANGE(""https://docs.google.com/spreadsheets/d/11923uPwbBZFjjGgGUA6NLw09EwE0CqkOc4q9oUmW1yo/edit?usp=sharing"",""พิจิตร!J166"")"),0)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IFERROR(__xludf.DUMMYFUNCTION("IMPORTRANGE(""https://docs.google.com/spreadsheets/d/11923uPwbBZFjjGgGUA6NLw09EwE0CqkOc4q9oUmW1yo/edit?usp=sharing"",""พิจิตร!I169"")"),0)</f>
        <v>0</v>
      </c>
      <c r="J249" s="315">
        <f ca="1">IFERROR(__xludf.DUMMYFUNCTION("IMPORTRANGE(""https://docs.google.com/spreadsheets/d/11923uPwbBZFjjGgGUA6NLw09EwE0CqkOc4q9oUmW1yo/edit?usp=sharing"",""พิจิตร!J169"")"),0)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40" t="s">
        <v>17</v>
      </c>
      <c r="E250" s="531"/>
      <c r="F250" s="531"/>
      <c r="G250" s="53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32" t="s">
        <v>20</v>
      </c>
      <c r="E253" s="533"/>
      <c r="F253" s="53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37" t="s">
        <v>23</v>
      </c>
      <c r="E257" s="533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IFERROR(__xludf.DUMMYFUNCTION("IMPORTRANGE(""https://docs.google.com/spreadsheets/d/11923uPwbBZFjjGgGUA6NLw09EwE0CqkOc4q9oUmW1yo/edit?usp=sharing"",""พิจิตร!J184"")"),0)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IFERROR(__xludf.DUMMYFUNCTION("IMPORTRANGE(""https://docs.google.com/spreadsheets/d/11923uPwbBZFjjGgGUA6NLw09EwE0CqkOc4q9oUmW1yo/edit?usp=sharing"",""พิจิตร!I185"")"),0)</f>
        <v>0</v>
      </c>
      <c r="J270" s="315">
        <f ca="1">IFERROR(__xludf.DUMMYFUNCTION("IMPORTRANGE(""https://docs.google.com/spreadsheets/d/11923uPwbBZFjjGgGUA6NLw09EwE0CqkOc4q9oUmW1yo/edit?usp=sharing"",""พิจิตร!J185"")"),0)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40" t="s">
        <v>17</v>
      </c>
      <c r="E271" s="531"/>
      <c r="F271" s="531"/>
      <c r="G271" s="53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32" t="s">
        <v>20</v>
      </c>
      <c r="E274" s="533"/>
      <c r="F274" s="53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37" t="s">
        <v>23</v>
      </c>
      <c r="E278" s="533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IFERROR(__xludf.DUMMYFUNCTION("IMPORTRANGE(""https://docs.google.com/spreadsheets/d/11923uPwbBZFjjGgGUA6NLw09EwE0CqkOc4q9oUmW1yo/edit?usp=sharing"",""พิจิตร!I199"")"),0)</f>
        <v>0</v>
      </c>
      <c r="J289" s="315">
        <f ca="1">IFERROR(__xludf.DUMMYFUNCTION("IMPORTRANGE(""https://docs.google.com/spreadsheets/d/11923uPwbBZFjjGgGUA6NLw09EwE0CqkOc4q9oUmW1yo/edit?usp=sharing"",""พิจิตร!J199"")"),0)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40" t="s">
        <v>17</v>
      </c>
      <c r="E290" s="531"/>
      <c r="F290" s="531"/>
      <c r="G290" s="531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32" t="s">
        <v>20</v>
      </c>
      <c r="E293" s="533"/>
      <c r="F293" s="533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37" t="s">
        <v>23</v>
      </c>
      <c r="E297" s="533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IFERROR(__xludf.DUMMYFUNCTION("IMPORTRANGE(""https://docs.google.com/spreadsheets/d/11923uPwbBZFjjGgGUA6NLw09EwE0CqkOc4q9oUmW1yo/edit?usp=sharing"",""พิจิตร!J213"")"),0)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IFERROR(__xludf.DUMMYFUNCTION("IMPORTRANGE(""https://docs.google.com/spreadsheets/d/11923uPwbBZFjjGgGUA6NLw09EwE0CqkOc4q9oUmW1yo/edit?usp=sharing"",""พิจิตร!I214"")"),0)</f>
        <v>0</v>
      </c>
      <c r="J309" s="332">
        <f ca="1">IFERROR(__xludf.DUMMYFUNCTION("IMPORTRANGE(""https://docs.google.com/spreadsheets/d/11923uPwbBZFjjGgGUA6NLw09EwE0CqkOc4q9oUmW1yo/edit?usp=sharing"",""พิจิตร!J214"")"),0)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40" t="s">
        <v>17</v>
      </c>
      <c r="E310" s="531"/>
      <c r="F310" s="531"/>
      <c r="G310" s="531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32" t="s">
        <v>20</v>
      </c>
      <c r="E313" s="533"/>
      <c r="F313" s="53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37" t="s">
        <v>23</v>
      </c>
      <c r="E317" s="533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IFERROR(__xludf.DUMMYFUNCTION("IMPORTRANGE(""https://docs.google.com/spreadsheets/d/11923uPwbBZFjjGgGUA6NLw09EwE0CqkOc4q9oUmW1yo/edit?usp=sharing"",""พิจิตร!J226"")"),0)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IFERROR(__xludf.DUMMYFUNCTION("IMPORTRANGE(""https://docs.google.com/spreadsheets/d/11923uPwbBZFjjGgGUA6NLw09EwE0CqkOc4q9oUmW1yo/edit?usp=sharing"",""พิจิตร!I228"")"),130)</f>
        <v>130</v>
      </c>
      <c r="J328" s="338">
        <f ca="1">IFERROR(__xludf.DUMMYFUNCTION("IMPORTRANGE(""https://docs.google.com/spreadsheets/d/11923uPwbBZFjjGgGUA6NLw09EwE0CqkOc4q9oUmW1yo/edit?usp=sharing"",""พิจิตร!J228"")"),56)</f>
        <v>56</v>
      </c>
      <c r="K328" s="316">
        <f ca="1">IF(I328&gt;0,J328*100/I328,0)</f>
        <v>43.07692307692308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40" t="s">
        <v>17</v>
      </c>
      <c r="E329" s="531"/>
      <c r="F329" s="531"/>
      <c r="G329" s="531"/>
      <c r="H329" s="149" t="s">
        <v>12</v>
      </c>
      <c r="I329" s="162"/>
      <c r="J329" s="162"/>
      <c r="K329" s="163"/>
      <c r="L329" s="152">
        <f t="shared" ref="L329:N329" ca="1" si="98">L330+L331</f>
        <v>1253340</v>
      </c>
      <c r="M329" s="152">
        <f t="shared" ca="1" si="98"/>
        <v>931780</v>
      </c>
      <c r="N329" s="152">
        <f t="shared" ca="1" si="98"/>
        <v>614110.99</v>
      </c>
      <c r="O329" s="151">
        <f t="shared" ref="O329:O331" ca="1" si="99">IF(L329&gt;0,N329*100/L329,0)</f>
        <v>48.997956659804998</v>
      </c>
      <c r="P329" s="151">
        <f t="shared" ref="P329:P331" ca="1" si="100">IF(M329&gt;0,N329*100/M329,0)</f>
        <v>65.907294640365748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1253340</v>
      </c>
      <c r="M331" s="88">
        <f t="shared" ca="1" si="102"/>
        <v>931780</v>
      </c>
      <c r="N331" s="88">
        <f t="shared" ca="1" si="102"/>
        <v>614110.99</v>
      </c>
      <c r="O331" s="156">
        <f t="shared" ca="1" si="99"/>
        <v>48.997956659804998</v>
      </c>
      <c r="P331" s="156">
        <f t="shared" ca="1" si="100"/>
        <v>65.907294640365748</v>
      </c>
    </row>
    <row r="332" spans="1:16" ht="21.75" customHeight="1" x14ac:dyDescent="0.45">
      <c r="A332" s="157"/>
      <c r="B332" s="158"/>
      <c r="C332" s="158" t="s">
        <v>16</v>
      </c>
      <c r="D332" s="532" t="s">
        <v>20</v>
      </c>
      <c r="E332" s="533"/>
      <c r="F332" s="53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1177740</v>
      </c>
      <c r="M333" s="167">
        <f ca="1">IFERROR(__xludf.DUMMYFUNCTION("IMPORTRANGE(""https://docs.google.com/spreadsheets/d/1Yj_ptqi66GCucihVvJfMjLAmec39IyEx_6qawtMGysU/edit?usp=sharing"",""สบก!DL27"")"),856180)</f>
        <v>856180</v>
      </c>
      <c r="N333" s="168">
        <f ca="1">IFERROR(__xludf.DUMMYFUNCTION("IMPORTRANGE(""https://docs.google.com/spreadsheets/d/1Yj_ptqi66GCucihVvJfMjLAmec39IyEx_6qawtMGysU/edit?usp=sharing"",""สบก!DM27"")"),538510.99)</f>
        <v>538510.99</v>
      </c>
      <c r="O333" s="168">
        <f ca="1">IF(L333&gt;0,N333*100/L333,0)</f>
        <v>45.72409784842155</v>
      </c>
      <c r="P333" s="168">
        <f ca="1">IF(M333&gt;0,N333*100/M333,0)</f>
        <v>62.89693639188021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IFERROR(__xludf.DUMMYFUNCTION("IMPORTRANGE(""https://docs.google.com/spreadsheets/d/1Yj_ptqi66GCucihVvJfMjLAmec39IyEx_6qawtMGysU/edit?usp=sharing"",""สบก!DI27"")"),323140)</f>
        <v>323140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37" t="s">
        <v>23</v>
      </c>
      <c r="E336" s="533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IFERROR(__xludf.DUMMYFUNCTION("IMPORTRANGE(""https://docs.google.com/spreadsheets/d/11923uPwbBZFjjGgGUA6NLw09EwE0CqkOc4q9oUmW1yo/edit?usp=sharing"",""พิจิตร!J234"")"),43)</f>
        <v>43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IFERROR(__xludf.DUMMYFUNCTION("IMPORTRANGE(""https://docs.google.com/spreadsheets/d/11923uPwbBZFjjGgGUA6NLw09EwE0CqkOc4q9oUmW1yo/edit?usp=sharing"",""พิจิตร!I235"")"),1000)</f>
        <v>1000</v>
      </c>
      <c r="J340" s="187">
        <f ca="1">IFERROR(__xludf.DUMMYFUNCTION("IMPORTRANGE(""https://docs.google.com/spreadsheets/d/11923uPwbBZFjjGgGUA6NLw09EwE0CqkOc4q9oUmW1yo/edit?usp=sharing"",""พิจิตร!J235"")"),394.49)</f>
        <v>394.49</v>
      </c>
      <c r="K340" s="341">
        <f t="shared" ca="1" si="103"/>
        <v>39.448999999999998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IFERROR(__xludf.DUMMYFUNCTION("IMPORTRANGE(""https://docs.google.com/spreadsheets/d/11923uPwbBZFjjGgGUA6NLw09EwE0CqkOc4q9oUmW1yo/edit?usp=sharing"",""พิจิตร!I236"")"),130)</f>
        <v>130</v>
      </c>
      <c r="J341" s="187">
        <f ca="1">IFERROR(__xludf.DUMMYFUNCTION("IMPORTRANGE(""https://docs.google.com/spreadsheets/d/11923uPwbBZFjjGgGUA6NLw09EwE0CqkOc4q9oUmW1yo/edit?usp=sharing"",""พิจิตร!J236"")"),93)</f>
        <v>93</v>
      </c>
      <c r="K341" s="341">
        <f t="shared" ca="1" si="103"/>
        <v>71.538461538461533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IFERROR(__xludf.DUMMYFUNCTION("IMPORTRANGE(""https://docs.google.com/spreadsheets/d/11923uPwbBZFjjGgGUA6NLw09EwE0CqkOc4q9oUmW1yo/edit?usp=sharing"",""พิจิตร!J237"")"),1199.45)</f>
        <v>1199.45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IFERROR(__xludf.DUMMYFUNCTION("IMPORTRANGE(""https://docs.google.com/spreadsheets/d/11923uPwbBZFjjGgGUA6NLw09EwE0CqkOc4q9oUmW1yo/edit?usp=sharing"",""พิจิตร!I238"")"),130)</f>
        <v>130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IFERROR(__xludf.DUMMYFUNCTION("IMPORTRANGE(""https://docs.google.com/spreadsheets/d/11923uPwbBZFjjGgGUA6NLw09EwE0CqkOc4q9oUmW1yo/edit?usp=sharing"",""พิจิตร!I240"")"),130)</f>
        <v>130</v>
      </c>
      <c r="J345" s="187">
        <f ca="1">IFERROR(__xludf.DUMMYFUNCTION("IMPORTRANGE(""https://docs.google.com/spreadsheets/d/11923uPwbBZFjjGgGUA6NLw09EwE0CqkOc4q9oUmW1yo/edit?usp=sharing"",""พิจิตร!J240"")"),56)</f>
        <v>56</v>
      </c>
      <c r="K345" s="341">
        <f t="shared" ca="1" si="103"/>
        <v>43.07692307692308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IFERROR(__xludf.DUMMYFUNCTION("IMPORTRANGE(""https://docs.google.com/spreadsheets/d/11923uPwbBZFjjGgGUA6NLw09EwE0CqkOc4q9oUmW1yo/edit?usp=sharing"",""พิจิตร!J241"")"),801.81)</f>
        <v>801.81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IFERROR(__xludf.DUMMYFUNCTION("IMPORTRANGE(""https://docs.google.com/spreadsheets/d/11923uPwbBZFjjGgGUA6NLw09EwE0CqkOc4q9oUmW1yo/edit?usp=sharing"",""พิจิตร!L242"")"),2012847)</f>
        <v>2012847</v>
      </c>
      <c r="M347" s="357"/>
      <c r="N347" s="357">
        <f ca="1">IFERROR(__xludf.DUMMYFUNCTION("IMPORTRANGE(""https://docs.google.com/spreadsheets/d/11923uPwbBZFjjGgGUA6NLw09EwE0CqkOc4q9oUmW1yo/edit?usp=sharing"",""พิจิตร!M242"")"),576743.63)</f>
        <v>576743.63</v>
      </c>
      <c r="O347" s="357">
        <f ca="1">+IF(L347&gt;0,N347*100/L347,0)</f>
        <v>28.653128131447644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IFERROR(__xludf.DUMMYFUNCTION("IMPORTRANGE(""https://docs.google.com/spreadsheets/d/11923uPwbBZFjjGgGUA6NLw09EwE0CqkOc4q9oUmW1yo/edit?usp=sharing"",""พิจิตร!M244"")"),100627.7)</f>
        <v>100627.7</v>
      </c>
      <c r="O349" s="372">
        <f ca="1">+IF(L349&gt;0,N349*100/L349,0)</f>
        <v>24.755879748081085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IFERROR(__xludf.DUMMYFUNCTION("IMPORTRANGE(""https://docs.google.com/spreadsheets/d/11923uPwbBZFjjGgGUA6NLw09EwE0CqkOc4q9oUmW1yo/edit?usp=sharing"",""พิจิตร!M247"")"),100627.7)</f>
        <v>100627.7</v>
      </c>
      <c r="O352" s="165">
        <f t="shared" ca="1" si="105"/>
        <v>24.755879748081085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IFERROR(__xludf.DUMMYFUNCTION("IMPORTRANGE(""https://docs.google.com/spreadsheets/d/11923uPwbBZFjjGgGUA6NLw09EwE0CqkOc4q9oUmW1yo/edit?usp=sharing"",""พิจิตร!M249"")"),100627.7)</f>
        <v>100627.7</v>
      </c>
      <c r="O354" s="168">
        <f t="shared" ca="1" si="105"/>
        <v>24.755879748081085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IFERROR(__xludf.DUMMYFUNCTION("IMPORTRANGE(""https://docs.google.com/spreadsheets/d/11923uPwbBZFjjGgGUA6NLw09EwE0CqkOc4q9oUmW1yo/edit?usp=sharing"",""พิจิตร!M250"")"),41076)</f>
        <v>41076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IFERROR(__xludf.DUMMYFUNCTION("IMPORTRANGE(""https://docs.google.com/spreadsheets/d/11923uPwbBZFjjGgGUA6NLw09EwE0CqkOc4q9oUmW1yo/edit?usp=sharing"",""พิจิตร!M252"")"),58051.7)</f>
        <v>58051.7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IFERROR(__xludf.DUMMYFUNCTION("IMPORTRANGE(""https://docs.google.com/spreadsheets/d/11923uPwbBZFjjGgGUA6NLw09EwE0CqkOc4q9oUmW1yo/edit?usp=sharing"",""พิจิตร!M253"")"),1500)</f>
        <v>1500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IFERROR(__xludf.DUMMYFUNCTION("IMPORTRANGE(""https://docs.google.com/spreadsheets/d/11923uPwbBZFjjGgGUA6NLw09EwE0CqkOc4q9oUmW1yo/edit?usp=sharing"",""พิจิตร!M330"")"),68866)</f>
        <v>68866</v>
      </c>
      <c r="O435" s="411">
        <f t="shared" ref="O435:O439" ca="1" si="114">+IF(L435&gt;0,N435*100/L435,0)</f>
        <v>64.967924528301893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IFERROR(__xludf.DUMMYFUNCTION("IMPORTRANGE(""https://docs.google.com/spreadsheets/d/11923uPwbBZFjjGgGUA6NLw09EwE0CqkOc4q9oUmW1yo/edit?usp=sharing"",""พิจิตร!M332"")"),68866)</f>
        <v>68866</v>
      </c>
      <c r="O437" s="168">
        <f t="shared" ca="1" si="114"/>
        <v>64.967924528301893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IFERROR(__xludf.DUMMYFUNCTION("IMPORTRANGE(""https://docs.google.com/spreadsheets/d/11923uPwbBZFjjGgGUA6NLw09EwE0CqkOc4q9oUmW1yo/edit?usp=sharing"",""พิจิตร!M334"")"),68866)</f>
        <v>68866</v>
      </c>
      <c r="O439" s="168">
        <f t="shared" ca="1" si="114"/>
        <v>64.967924528301893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IFERROR(__xludf.DUMMYFUNCTION("IMPORTRANGE(""https://docs.google.com/spreadsheets/d/11923uPwbBZFjjGgGUA6NLw09EwE0CqkOc4q9oUmW1yo/edit?usp=sharing"",""พิจิตร!M338"")"),36675)</f>
        <v>36675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IFERROR(__xludf.DUMMYFUNCTION("IMPORTRANGE(""https://docs.google.com/spreadsheets/d/11923uPwbBZFjjGgGUA6NLw09EwE0CqkOc4q9oUmW1yo/edit?usp=sharing"",""พิจิตร!L350"")"),579537)</f>
        <v>579537</v>
      </c>
      <c r="M455" s="372"/>
      <c r="N455" s="372">
        <f ca="1">IFERROR(__xludf.DUMMYFUNCTION("IMPORTRANGE(""https://docs.google.com/spreadsheets/d/11923uPwbBZFjjGgGUA6NLw09EwE0CqkOc4q9oUmW1yo/edit?usp=sharing"",""พิจิตร!M350"")"),99996.78)</f>
        <v>99996.78</v>
      </c>
      <c r="O455" s="372">
        <f t="shared" ref="O455:O459" ca="1" si="116">+IF(L455&gt;0,N455*100/L455,0)</f>
        <v>17.254598067077684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IFERROR(__xludf.DUMMYFUNCTION("IMPORTRANGE(""https://docs.google.com/spreadsheets/d/11923uPwbBZFjjGgGUA6NLw09EwE0CqkOc4q9oUmW1yo/edit?usp=sharing"",""พิจิตร!L352"")"),579537)</f>
        <v>579537</v>
      </c>
      <c r="M457" s="165"/>
      <c r="N457" s="168">
        <f ca="1">IFERROR(__xludf.DUMMYFUNCTION("IMPORTRANGE(""https://docs.google.com/spreadsheets/d/11923uPwbBZFjjGgGUA6NLw09EwE0CqkOc4q9oUmW1yo/edit?usp=sharing"",""พิจิตร!M352"")"),99996.78)</f>
        <v>99996.78</v>
      </c>
      <c r="O457" s="168">
        <f t="shared" ca="1" si="116"/>
        <v>17.254598067077684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IFERROR(__xludf.DUMMYFUNCTION("IMPORTRANGE(""https://docs.google.com/spreadsheets/d/11923uPwbBZFjjGgGUA6NLw09EwE0CqkOc4q9oUmW1yo/edit?usp=sharing"",""พิจิตร!L354"")"),579537)</f>
        <v>579537</v>
      </c>
      <c r="M459" s="168"/>
      <c r="N459" s="168">
        <f ca="1">IFERROR(__xludf.DUMMYFUNCTION("IMPORTRANGE(""https://docs.google.com/spreadsheets/d/11923uPwbBZFjjGgGUA6NLw09EwE0CqkOc4q9oUmW1yo/edit?usp=sharing"",""พิจิตร!M354"")"),99996.78)</f>
        <v>99996.78</v>
      </c>
      <c r="O459" s="168">
        <f t="shared" ca="1" si="116"/>
        <v>17.254598067077684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IFERROR(__xludf.DUMMYFUNCTION("IMPORTRANGE(""https://docs.google.com/spreadsheets/d/11923uPwbBZFjjGgGUA6NLw09EwE0CqkOc4q9oUmW1yo/edit?usp=sharing"",""พิจิตร!M357"")"),48346.78)</f>
        <v>48346.78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IFERROR(__xludf.DUMMYFUNCTION("IMPORTRANGE(""https://docs.google.com/spreadsheets/d/11923uPwbBZFjjGgGUA6NLw09EwE0CqkOc4q9oUmW1yo/edit?usp=sharing"",""พิจิตร!M358"")"),51650)</f>
        <v>51650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IFERROR(__xludf.DUMMYFUNCTION("IMPORTRANGE(""https://docs.google.com/spreadsheets/d/11923uPwbBZFjjGgGUA6NLw09EwE0CqkOc4q9oUmW1yo/edit?usp=sharing"",""พิจิตร!I359"")"),77223)</f>
        <v>77223</v>
      </c>
      <c r="J464" s="266">
        <f ca="1">IFERROR(__xludf.DUMMYFUNCTION("IMPORTRANGE(""https://docs.google.com/spreadsheets/d/11923uPwbBZFjjGgGUA6NLw09EwE0CqkOc4q9oUmW1yo/edit?usp=sharing"",""พิจิตร!J359"")"),77224)</f>
        <v>77224</v>
      </c>
      <c r="K464" s="267">
        <f t="shared" ref="K464:K515" ca="1" si="117">IF(I464&gt;0,J464*100/I464,0)</f>
        <v>100.00129495098611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IFERROR(__xludf.DUMMYFUNCTION("IMPORTRANGE(""https://docs.google.com/spreadsheets/d/11923uPwbBZFjjGgGUA6NLw09EwE0CqkOc4q9oUmW1yo/edit?usp=sharing"",""พิจิตร!I411"")"),0)</f>
        <v>0</v>
      </c>
      <c r="J516" s="266">
        <f ca="1">IFERROR(__xludf.DUMMYFUNCTION("IMPORTRANGE(""https://docs.google.com/spreadsheets/d/11923uPwbBZFjjGgGUA6NLw09EwE0CqkOc4q9oUmW1yo/edit?usp=sharing"",""พิจิตร!J411"")"),0)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IFERROR(__xludf.DUMMYFUNCTION("IMPORTRANGE(""https://docs.google.com/spreadsheets/d/11923uPwbBZFjjGgGUA6NLw09EwE0CqkOc4q9oUmW1yo/edit?usp=sharing"",""พิจิตร!I412"")"),0)</f>
        <v>0</v>
      </c>
      <c r="J517" s="283">
        <f ca="1">IFERROR(__xludf.DUMMYFUNCTION("IMPORTRANGE(""https://docs.google.com/spreadsheets/d/11923uPwbBZFjjGgGUA6NLw09EwE0CqkOc4q9oUmW1yo/edit?usp=sharing"",""พิจิตร!J412"")"),0)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IFERROR(__xludf.DUMMYFUNCTION("IMPORTRANGE(""https://docs.google.com/spreadsheets/d/11923uPwbBZFjjGgGUA6NLw09EwE0CqkOc4q9oUmW1yo/edit?usp=sharing"",""พิจิตร!I413"")"),0)</f>
        <v>0</v>
      </c>
      <c r="J518" s="283">
        <f ca="1">IFERROR(__xludf.DUMMYFUNCTION("IMPORTRANGE(""https://docs.google.com/spreadsheets/d/11923uPwbBZFjjGgGUA6NLw09EwE0CqkOc4q9oUmW1yo/edit?usp=sharing"",""พิจิตร!J413"")"),0)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IFERROR(__xludf.DUMMYFUNCTION("IMPORTRANGE(""https://docs.google.com/spreadsheets/d/11923uPwbBZFjjGgGUA6NLw09EwE0CqkOc4q9oUmW1yo/edit?usp=sharing"",""พิจิตร!I420"")"),106)</f>
        <v>106</v>
      </c>
      <c r="J525" s="283">
        <f ca="1">IFERROR(__xludf.DUMMYFUNCTION("IMPORTRANGE(""https://docs.google.com/spreadsheets/d/11923uPwbBZFjjGgGUA6NLw09EwE0CqkOc4q9oUmW1yo/edit?usp=sharing"",""พิจิตร!J420"")"),0)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IFERROR(__xludf.DUMMYFUNCTION("IMPORTRANGE(""https://docs.google.com/spreadsheets/d/11923uPwbBZFjjGgGUA6NLw09EwE0CqkOc4q9oUmW1yo/edit?usp=sharing"",""พิจิตร!I421"")"),30)</f>
        <v>30</v>
      </c>
      <c r="J526" s="283">
        <f ca="1">IFERROR(__xludf.DUMMYFUNCTION("IMPORTRANGE(""https://docs.google.com/spreadsheets/d/11923uPwbBZFjjGgGUA6NLw09EwE0CqkOc4q9oUmW1yo/edit?usp=sharing"",""พิจิตร!J421"")"),0)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IFERROR(__xludf.DUMMYFUNCTION("IMPORTRANGE(""https://docs.google.com/spreadsheets/d/11923uPwbBZFjjGgGUA6NLw09EwE0CqkOc4q9oUmW1yo/edit?usp=sharing"",""พิจิตร!J459"")"),821)</f>
        <v>821</v>
      </c>
      <c r="K564" s="371">
        <f ca="1">IF(I564&gt;0,J564*100/I564,0)</f>
        <v>74.63636363636364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IFERROR(__xludf.DUMMYFUNCTION("IMPORTRANGE(""https://docs.google.com/spreadsheets/d/11923uPwbBZFjjGgGUA6NLw09EwE0CqkOc4q9oUmW1yo/edit?usp=sharing"",""พิจิตร!M459"")"),52356.19)</f>
        <v>52356.19</v>
      </c>
      <c r="O564" s="372">
        <f t="shared" ref="O564:O568" ca="1" si="122">+IF(L564&gt;0,N564*100/L564,0)</f>
        <v>41.52616592639594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IFERROR(__xludf.DUMMYFUNCTION("IMPORTRANGE(""https://docs.google.com/spreadsheets/d/11923uPwbBZFjjGgGUA6NLw09EwE0CqkOc4q9oUmW1yo/edit?usp=sharing"",""พิจิตร!M461"")"),52356.19)</f>
        <v>52356.19</v>
      </c>
      <c r="O566" s="168">
        <f t="shared" ca="1" si="122"/>
        <v>41.52616592639594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IFERROR(__xludf.DUMMYFUNCTION("IMPORTRANGE(""https://docs.google.com/spreadsheets/d/11923uPwbBZFjjGgGUA6NLw09EwE0CqkOc4q9oUmW1yo/edit?usp=sharing"",""พิจิตร!M463"")"),52356.19)</f>
        <v>52356.19</v>
      </c>
      <c r="O568" s="168">
        <f t="shared" ca="1" si="122"/>
        <v>41.52616592639594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IFERROR(__xludf.DUMMYFUNCTION("IMPORTRANGE(""https://docs.google.com/spreadsheets/d/11923uPwbBZFjjGgGUA6NLw09EwE0CqkOc4q9oUmW1yo/edit?usp=sharing"",""พิจิตร!M466"")"),46330.19)</f>
        <v>46330.19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IFERROR(__xludf.DUMMYFUNCTION("IMPORTRANGE(""https://docs.google.com/spreadsheets/d/11923uPwbBZFjjGgGUA6NLw09EwE0CqkOc4q9oUmW1yo/edit?usp=sharing"",""พิจิตร!M467"")"),6026)</f>
        <v>6026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IFERROR(__xludf.DUMMYFUNCTION("IMPORTRANGE(""https://docs.google.com/spreadsheets/d/11923uPwbBZFjjGgGUA6NLw09EwE0CqkOc4q9oUmW1yo/edit?usp=sharing"",""พิจิตร!J468"")"),821)</f>
        <v>821</v>
      </c>
      <c r="K573" s="201">
        <f ca="1">IF(I573&gt;0,J573*100/I573,0)</f>
        <v>74.63636363636364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IFERROR(__xludf.DUMMYFUNCTION("IMPORTRANGE(""https://docs.google.com/spreadsheets/d/11923uPwbBZFjjGgGUA6NLw09EwE0CqkOc4q9oUmW1yo/edit?usp=sharing"",""พิจิตร!J471"")"),95)</f>
        <v>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IFERROR(__xludf.DUMMYFUNCTION("IMPORTRANGE(""https://docs.google.com/spreadsheets/d/11923uPwbBZFjjGgGUA6NLw09EwE0CqkOc4q9oUmW1yo/edit?usp=sharing"",""พิจิตร!J472"")"),726)</f>
        <v>726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IFERROR(__xludf.DUMMYFUNCTION("IMPORTRANGE(""https://docs.google.com/spreadsheets/d/11923uPwbBZFjjGgGUA6NLw09EwE0CqkOc4q9oUmW1yo/edit?usp=sharing"",""พิจิตร!M475"")"),88961.9599999999)</f>
        <v>88961.959999999905</v>
      </c>
      <c r="O580" s="372">
        <f t="shared" ref="O580:O584" ca="1" si="124">+IF(L580&gt;0,N580*100/L580,0)</f>
        <v>25.244597048808146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IFERROR(__xludf.DUMMYFUNCTION("IMPORTRANGE(""https://docs.google.com/spreadsheets/d/11923uPwbBZFjjGgGUA6NLw09EwE0CqkOc4q9oUmW1yo/edit?usp=sharing"",""พิจิตร!M477"")"),88961.9599999999)</f>
        <v>88961.959999999905</v>
      </c>
      <c r="O582" s="168">
        <f t="shared" ca="1" si="124"/>
        <v>25.244597048808146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IFERROR(__xludf.DUMMYFUNCTION("IMPORTRANGE(""https://docs.google.com/spreadsheets/d/11923uPwbBZFjjGgGUA6NLw09EwE0CqkOc4q9oUmW1yo/edit?usp=sharing"",""พิจิตร!M479"")"),88961.9599999999)</f>
        <v>88961.959999999905</v>
      </c>
      <c r="O584" s="168">
        <f t="shared" ca="1" si="124"/>
        <v>25.244597048808146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IFERROR(__xludf.DUMMYFUNCTION("IMPORTRANGE(""https://docs.google.com/spreadsheets/d/11923uPwbBZFjjGgGUA6NLw09EwE0CqkOc4q9oUmW1yo/edit?usp=sharing"",""พิจิตร!M482"")"),50741.96)</f>
        <v>50741.96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IFERROR(__xludf.DUMMYFUNCTION("IMPORTRANGE(""https://docs.google.com/spreadsheets/d/11923uPwbBZFjjGgGUA6NLw09EwE0CqkOc4q9oUmW1yo/edit?usp=sharing"",""พิจิตร!M483"")"),38220)</f>
        <v>38220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IFERROR(__xludf.DUMMYFUNCTION("IMPORTRANGE(""https://docs.google.com/spreadsheets/d/11923uPwbBZFjjGgGUA6NLw09EwE0CqkOc4q9oUmW1yo/edit?usp=sharing"",""พิจิตร!J484"")"),159)</f>
        <v>159</v>
      </c>
      <c r="K589" s="163">
        <f t="shared" ref="K589:K596" ca="1" si="125">IF(I589&gt;0,J589*100/I589,0)</f>
        <v>79.5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IFERROR(__xludf.DUMMYFUNCTION("IMPORTRANGE(""https://docs.google.com/spreadsheets/d/11923uPwbBZFjjGgGUA6NLw09EwE0CqkOc4q9oUmW1yo/edit?usp=sharing"",""พิจิตร!J485"")"),97.42)</f>
        <v>97.42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IFERROR(__xludf.DUMMYFUNCTION("IMPORTRANGE(""https://docs.google.com/spreadsheets/d/11923uPwbBZFjjGgGUA6NLw09EwE0CqkOc4q9oUmW1yo/edit?usp=sharing"",""พิจิตร!J486"")"),6)</f>
        <v>6</v>
      </c>
      <c r="K591" s="163">
        <f t="shared" ca="1" si="125"/>
        <v>3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IFERROR(__xludf.DUMMYFUNCTION("IMPORTRANGE(""https://docs.google.com/spreadsheets/d/11923uPwbBZFjjGgGUA6NLw09EwE0CqkOc4q9oUmW1yo/edit?usp=sharing"",""พิจิตร!J487"")"),8.53)</f>
        <v>8.5299999999999994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0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IFERROR(__xludf.DUMMYFUNCTION("IMPORTRANGE(""https://docs.google.com/spreadsheets/d/11923uPwbBZFjjGgGUA6NLw09EwE0CqkOc4q9oUmW1yo/edit?usp=sharing"",""พิจิตร!M492"")"),1394)</f>
        <v>1394</v>
      </c>
      <c r="O597" s="411">
        <f t="shared" ref="O597:O601" ca="1" si="126">+IF(L597&gt;0,N597*100/L597,0)</f>
        <v>30.637362637362639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IFERROR(__xludf.DUMMYFUNCTION("IMPORTRANGE(""https://docs.google.com/spreadsheets/d/11923uPwbBZFjjGgGUA6NLw09EwE0CqkOc4q9oUmW1yo/edit?usp=sharing"",""พิจิตร!M494"")"),1394)</f>
        <v>1394</v>
      </c>
      <c r="O599" s="168">
        <f t="shared" ca="1" si="126"/>
        <v>30.637362637362639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IFERROR(__xludf.DUMMYFUNCTION("IMPORTRANGE(""https://docs.google.com/spreadsheets/d/11923uPwbBZFjjGgGUA6NLw09EwE0CqkOc4q9oUmW1yo/edit?usp=sharing"",""พิจิตร!M496"")"),1394)</f>
        <v>1394</v>
      </c>
      <c r="O601" s="168">
        <f t="shared" ca="1" si="126"/>
        <v>30.637362637362639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IFERROR(__xludf.DUMMYFUNCTION("IMPORTRANGE(""https://docs.google.com/spreadsheets/d/11923uPwbBZFjjGgGUA6NLw09EwE0CqkOc4q9oUmW1yo/edit?usp=sharing"",""พิจิตร!M500"")"),1394)</f>
        <v>1394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IFERROR(__xludf.DUMMYFUNCTION("IMPORTRANGE(""https://docs.google.com/spreadsheets/d/11923uPwbBZFjjGgGUA6NLw09EwE0CqkOc4q9oUmW1yo/edit?usp=sharing"",""พิจิตร!I523"")"),2520250)</f>
        <v>2520250</v>
      </c>
      <c r="J628" s="340">
        <f ca="1">IFERROR(__xludf.DUMMYFUNCTION("IMPORTRANGE(""https://docs.google.com/spreadsheets/d/11923uPwbBZFjjGgGUA6NLw09EwE0CqkOc4q9oUmW1yo/edit?usp=sharing"",""พิจิตร!J523"")"),490000)</f>
        <v>490000</v>
      </c>
      <c r="K628" s="341">
        <f t="shared" ref="K628:K635" ca="1" si="129">IF(I628&gt;0,J628*100/I628,0)</f>
        <v>19.442515623450056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IFERROR(__xludf.DUMMYFUNCTION("IMPORTRANGE(""https://docs.google.com/spreadsheets/d/11923uPwbBZFjjGgGUA6NLw09EwE0CqkOc4q9oUmW1yo/edit?usp=sharing"",""พิจิตร!I524"")"),93)</f>
        <v>93</v>
      </c>
      <c r="J629" s="340">
        <f ca="1">IFERROR(__xludf.DUMMYFUNCTION("IMPORTRANGE(""https://docs.google.com/spreadsheets/d/11923uPwbBZFjjGgGUA6NLw09EwE0CqkOc4q9oUmW1yo/edit?usp=sharing"",""พิจิตร!J524"")"),17)</f>
        <v>17</v>
      </c>
      <c r="K629" s="341">
        <f t="shared" ca="1" si="129"/>
        <v>18.27956989247312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IFERROR(__xludf.DUMMYFUNCTION("IMPORTRANGE(""https://docs.google.com/spreadsheets/d/11923uPwbBZFjjGgGUA6NLw09EwE0CqkOc4q9oUmW1yo/edit?usp=sharing"",""พิจิตร!I525"")"),510790.7)</f>
        <v>510790.7</v>
      </c>
      <c r="J630" s="340">
        <f ca="1">IFERROR(__xludf.DUMMYFUNCTION("IMPORTRANGE(""https://docs.google.com/spreadsheets/d/11923uPwbBZFjjGgGUA6NLw09EwE0CqkOc4q9oUmW1yo/edit?usp=sharing"",""พิจิตร!J525"")"),47727.54)</f>
        <v>47727.54</v>
      </c>
      <c r="K630" s="341">
        <f t="shared" ca="1" si="129"/>
        <v>9.3438545376805013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IFERROR(__xludf.DUMMYFUNCTION("IMPORTRANGE(""https://docs.google.com/spreadsheets/d/11923uPwbBZFjjGgGUA6NLw09EwE0CqkOc4q9oUmW1yo/edit?usp=sharing"",""พิจิตร!I526"")"),29)</f>
        <v>29</v>
      </c>
      <c r="J631" s="340">
        <f ca="1">IFERROR(__xludf.DUMMYFUNCTION("IMPORTRANGE(""https://docs.google.com/spreadsheets/d/11923uPwbBZFjjGgGUA6NLw09EwE0CqkOc4q9oUmW1yo/edit?usp=sharing"",""พิจิตร!J526"")"),13)</f>
        <v>13</v>
      </c>
      <c r="K631" s="341">
        <f t="shared" ca="1" si="129"/>
        <v>44.827586206896555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0">
        <f ca="1">IFERROR(__xludf.DUMMYFUNCTION("IMPORTRANGE(""https://docs.google.com/spreadsheets/d/11923uPwbBZFjjGgGUA6NLw09EwE0CqkOc4q9oUmW1yo/edit?usp=sharing"",""พิจิตร!J527"")"),2350458.63)</f>
        <v>2350458.63</v>
      </c>
      <c r="K632" s="341">
        <f t="shared" ca="1" si="129"/>
        <v>38.275765845114719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IFERROR(__xludf.DUMMYFUNCTION("IMPORTRANGE(""https://docs.google.com/spreadsheets/d/11923uPwbBZFjjGgGUA6NLw09EwE0CqkOc4q9oUmW1yo/edit?usp=sharing"",""พิจิตร!I528"")"),482)</f>
        <v>482</v>
      </c>
      <c r="J633" s="340">
        <f ca="1">IFERROR(__xludf.DUMMYFUNCTION("IMPORTRANGE(""https://docs.google.com/spreadsheets/d/11923uPwbBZFjjGgGUA6NLw09EwE0CqkOc4q9oUmW1yo/edit?usp=sharing"",""พิจิตร!J528"")"),331)</f>
        <v>331</v>
      </c>
      <c r="K633" s="341">
        <f t="shared" ca="1" si="129"/>
        <v>68.672199170124486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IFERROR(__xludf.DUMMYFUNCTION("IMPORTRANGE(""https://docs.google.com/spreadsheets/d/11923uPwbBZFjjGgGUA6NLw09EwE0CqkOc4q9oUmW1yo/edit?usp=sharing"",""พิจิตร!I529"")"),2320000)</f>
        <v>2320000</v>
      </c>
      <c r="J634" s="340">
        <f ca="1">IFERROR(__xludf.DUMMYFUNCTION("IMPORTRANGE(""https://docs.google.com/spreadsheets/d/11923uPwbBZFjjGgGUA6NLw09EwE0CqkOc4q9oUmW1yo/edit?usp=sharing"",""พิจิตร!J529"")"),270000)</f>
        <v>270000</v>
      </c>
      <c r="K634" s="341">
        <f t="shared" ca="1" si="129"/>
        <v>11.637931034482758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IFERROR(__xludf.DUMMYFUNCTION("IMPORTRANGE(""https://docs.google.com/spreadsheets/d/11923uPwbBZFjjGgGUA6NLw09EwE0CqkOc4q9oUmW1yo/edit?usp=sharing"",""พิจิตร!J530"")"),9)</f>
        <v>9</v>
      </c>
      <c r="K635" s="486">
        <f t="shared" ca="1" si="129"/>
        <v>10.344827586206897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2022-04-04T12:17:37Z</cp:lastPrinted>
  <dcterms:modified xsi:type="dcterms:W3CDTF">2022-04-04T12:26:10Z</dcterms:modified>
</cp:coreProperties>
</file>